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运营" sheetId="2" r:id="rId1"/>
    <sheet name="客服薪酬-金银铜制度" sheetId="3" r:id="rId2"/>
    <sheet name="美工薪酬" sheetId="4" r:id="rId3"/>
    <sheet name="仓库薪酬" sheetId="5" r:id="rId4"/>
    <sheet name="写出你的最终选择方案" sheetId="6" r:id="rId5"/>
    <sheet name="工资单制作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G16" authorId="0">
      <text>
        <r>
          <rPr>
            <b/>
            <sz val="9"/>
            <rFont val="宋体"/>
            <charset val="134"/>
          </rPr>
          <t>月销售额 20万
提成：20万*0.5%=1000元</t>
        </r>
      </text>
    </comment>
    <comment ref="G20" authorId="0">
      <text>
        <r>
          <rPr>
            <b/>
            <sz val="9"/>
            <rFont val="宋体"/>
            <charset val="134"/>
          </rPr>
          <t>月销售额 20万
提成：20万*0.5%=1000元</t>
        </r>
      </text>
    </comment>
  </commentList>
</comments>
</file>

<file path=xl/sharedStrings.xml><?xml version="1.0" encoding="utf-8"?>
<sst xmlns="http://schemas.openxmlformats.org/spreadsheetml/2006/main" count="821" uniqueCount="417">
  <si>
    <t>方案</t>
  </si>
  <si>
    <t>合适类型</t>
  </si>
  <si>
    <t>项目</t>
  </si>
  <si>
    <t>运营助理</t>
  </si>
  <si>
    <t>运营</t>
  </si>
  <si>
    <t>运营总监</t>
  </si>
  <si>
    <t>方案说明</t>
  </si>
  <si>
    <t>设计框架</t>
  </si>
  <si>
    <t>方案1
底薪+提成</t>
  </si>
  <si>
    <t>刚起步店铺，需要招聘运营</t>
  </si>
  <si>
    <t>底薪</t>
  </si>
  <si>
    <t>底薪可根据面试人员相应调整，
销售额为剔除刷单或者活动后的真实销售额，属于日销部分，活动销售额提成，单独核算</t>
  </si>
  <si>
    <t>提成</t>
  </si>
  <si>
    <t>方案2
底薪+动态kpi提成</t>
  </si>
  <si>
    <t>0.5%-1%</t>
  </si>
  <si>
    <t>1-2%</t>
  </si>
  <si>
    <t>1-3%</t>
  </si>
  <si>
    <t>方案3
底薪+利润分成</t>
  </si>
  <si>
    <t>已经有1家赚钱店铺，可以单独计算成本</t>
  </si>
  <si>
    <t>利润分成指的是：一个产品销售额出去的毛利，不包含场地成本，人员成本，库存成本，计算公式如下：
利润=售价-产品成本-运费成本-礼物或其他成本-店铺扣点-广告费用平摊，具体可以参考下面表格</t>
  </si>
  <si>
    <t>利润分成</t>
  </si>
  <si>
    <t>方案4
底薪+毛利分成</t>
  </si>
  <si>
    <t>已经有多家成熟店铺，可以单独核算成本</t>
  </si>
  <si>
    <t>毛利分成</t>
  </si>
  <si>
    <t>运营工资发放参考表</t>
  </si>
  <si>
    <t>姓名</t>
  </si>
  <si>
    <t>加班工资</t>
  </si>
  <si>
    <t>交通补贴</t>
  </si>
  <si>
    <t>核发</t>
  </si>
  <si>
    <t>底薪+提成核发</t>
  </si>
  <si>
    <t>计算加班工资时，日工资按平均每月计薪天数21.75天折算，小时工资则在日工资的基础上再除以8小时。即：</t>
  </si>
  <si>
    <t>xxx</t>
  </si>
  <si>
    <t>节假日加班工资=加班工资的计算基数÷21.75×300%</t>
  </si>
  <si>
    <t>休息日加班工资=加班工资的计算基数÷21.75×200%</t>
  </si>
  <si>
    <t>简单核算方式</t>
  </si>
  <si>
    <t>正常工作日加班工资=加班工资的计算基数÷21.75×150%</t>
  </si>
  <si>
    <t>每小时的加班工资，则以日加班工资除以8小时。</t>
  </si>
  <si>
    <t>方案1，底薪+提成
合适新店铺核算</t>
  </si>
  <si>
    <t>月销售额</t>
  </si>
  <si>
    <t>10万</t>
  </si>
  <si>
    <t>20万</t>
  </si>
  <si>
    <t>30万</t>
  </si>
  <si>
    <t>40万</t>
  </si>
  <si>
    <t>50万</t>
  </si>
  <si>
    <t>60万</t>
  </si>
  <si>
    <t>70万</t>
  </si>
  <si>
    <t>80万</t>
  </si>
  <si>
    <t>90万</t>
  </si>
  <si>
    <t>100万</t>
  </si>
  <si>
    <t>销售额</t>
  </si>
  <si>
    <t>日均销售额</t>
  </si>
  <si>
    <t>销售额提成比例</t>
  </si>
  <si>
    <t>销售额提成</t>
  </si>
  <si>
    <t>底薪参考</t>
  </si>
  <si>
    <t>每月核发工资</t>
  </si>
  <si>
    <t>方案1</t>
  </si>
  <si>
    <t>销售额提成算法</t>
  </si>
  <si>
    <t>设计逻辑</t>
  </si>
  <si>
    <t>下表销售额提成按当月销售额1%，大家可以酌情根据实际情况调整，如变成0.5-2%，或者按照利润提成</t>
  </si>
  <si>
    <t>设计这个kpi的目的，就是让运营明确自己的工作方向，一半是整体业绩，一半是不断推动单品打造以及团队打造，提成比例是根据你的贡献度可以上浮的</t>
  </si>
  <si>
    <t>方案2</t>
  </si>
  <si>
    <t>kpi项目参考线</t>
  </si>
  <si>
    <t>行业平均线以下</t>
  </si>
  <si>
    <t>行业平均线</t>
  </si>
  <si>
    <t>行业优秀线，阶梯式kpi，越优秀提成越高</t>
  </si>
  <si>
    <t>方案2，底薪+提成
合适新店铺核算</t>
  </si>
  <si>
    <t>销售业绩
50%</t>
  </si>
  <si>
    <t>销售目标（50%）</t>
  </si>
  <si>
    <t>销售额80%以下</t>
  </si>
  <si>
    <t>销售额80-90%</t>
  </si>
  <si>
    <t>销售额100%</t>
  </si>
  <si>
    <t>销售额110%</t>
  </si>
  <si>
    <t>销售额120%</t>
  </si>
  <si>
    <t>销售额130%</t>
  </si>
  <si>
    <t>销售额140%</t>
  </si>
  <si>
    <t>销售额150%</t>
  </si>
  <si>
    <t>说明</t>
  </si>
  <si>
    <t>动态kpi提成</t>
  </si>
  <si>
    <t>绩效设计在80-150%</t>
  </si>
  <si>
    <t>店铺管理系数
30%</t>
  </si>
  <si>
    <t>大爆款目标（10%）</t>
  </si>
  <si>
    <t>0个爆款</t>
  </si>
  <si>
    <t>1个爆款</t>
  </si>
  <si>
    <t>2个爆款</t>
  </si>
  <si>
    <t>3个爆款</t>
  </si>
  <si>
    <t>4个爆款</t>
  </si>
  <si>
    <t>5个爆款</t>
  </si>
  <si>
    <t>小爆款目标（10%）</t>
  </si>
  <si>
    <t>0个小爆款</t>
  </si>
  <si>
    <t>1个小爆款</t>
  </si>
  <si>
    <t>2个小爆款</t>
  </si>
  <si>
    <t>3个小爆款</t>
  </si>
  <si>
    <t>4个小爆款</t>
  </si>
  <si>
    <t>5个小爆款</t>
  </si>
  <si>
    <t>全店动销率（10%）</t>
  </si>
  <si>
    <t>动销率50%以下</t>
  </si>
  <si>
    <t>动销率50%-60%</t>
  </si>
  <si>
    <t>动销率60%-70%</t>
  </si>
  <si>
    <t>动销率70-80%</t>
  </si>
  <si>
    <t>动销率80-90%</t>
  </si>
  <si>
    <t>动销率90%-100%</t>
  </si>
  <si>
    <t>团队管理系数
20%</t>
  </si>
  <si>
    <t>全店转化率（10%）</t>
  </si>
  <si>
    <t>转化率1%</t>
  </si>
  <si>
    <t>转化率1.5%</t>
  </si>
  <si>
    <t>转化率2%</t>
  </si>
  <si>
    <t>转化率2.5%</t>
  </si>
  <si>
    <t>转化率3%</t>
  </si>
  <si>
    <t>转化率3.5%</t>
  </si>
  <si>
    <t>客服转化率（10%）</t>
  </si>
  <si>
    <t>询单转化率30%以下</t>
  </si>
  <si>
    <t>询单转化率30-40%</t>
  </si>
  <si>
    <t>询单转化率40-50%</t>
  </si>
  <si>
    <t>询单转化率50-60%</t>
  </si>
  <si>
    <t>询单转化率60%+</t>
  </si>
  <si>
    <t>9月份店铺a考核kpi数据</t>
  </si>
  <si>
    <t>当月数据</t>
  </si>
  <si>
    <t>对应提点</t>
  </si>
  <si>
    <t>10月份店铺a考核kpi数据</t>
  </si>
  <si>
    <t>备注</t>
  </si>
  <si>
    <t>当月计划</t>
  </si>
  <si>
    <t>这套算好好处，是明确让运营知道店铺运营的方向，以及梳理大概的工作流程</t>
  </si>
  <si>
    <t>实际销量额</t>
  </si>
  <si>
    <t>85.9万</t>
  </si>
  <si>
    <t>这套算法坏处，就是让运营觉得老板太会算计人，感觉很有套路</t>
  </si>
  <si>
    <t>目标完成率为</t>
  </si>
  <si>
    <t>大爆款目标</t>
  </si>
  <si>
    <t>小爆款目标</t>
  </si>
  <si>
    <t>0小爆款</t>
  </si>
  <si>
    <t>全店动销率</t>
  </si>
  <si>
    <t>全店转化率</t>
  </si>
  <si>
    <t>客服转化率</t>
  </si>
  <si>
    <t>当月销售额提点核算</t>
  </si>
  <si>
    <t>当月销售额提成</t>
  </si>
  <si>
    <t>每个2号填写上个月数据</t>
  </si>
  <si>
    <t>按照参考指标填写对应点数</t>
  </si>
  <si>
    <t>行业参考数值，可以根据自己行业数据更改，重新调整，本表格只是用来做框架参考</t>
  </si>
  <si>
    <t>行业平均线以下数据</t>
  </si>
  <si>
    <t>行业平均先均值</t>
  </si>
  <si>
    <t>行业优秀数据参考线</t>
  </si>
  <si>
    <t>销售额完成率80%以下</t>
  </si>
  <si>
    <t>销售额完成率80-90%</t>
  </si>
  <si>
    <t>销售额完成率90-100%</t>
  </si>
  <si>
    <t>销售额完成率100-110%</t>
  </si>
  <si>
    <t>销售额完成率110-120%</t>
  </si>
  <si>
    <t>0个爆款，0</t>
  </si>
  <si>
    <t>1个爆款，0.2%</t>
  </si>
  <si>
    <t>2个爆款，0.4%</t>
  </si>
  <si>
    <t>3个爆款，0.6%</t>
  </si>
  <si>
    <t>4个爆款，0.8%</t>
  </si>
  <si>
    <t>1个小爆款，0.1%</t>
  </si>
  <si>
    <t>2个小爆款，0.2%</t>
  </si>
  <si>
    <t>3个小爆款，0.3%</t>
  </si>
  <si>
    <t>4个小爆款，0.4%</t>
  </si>
  <si>
    <t>全店动销率（最近30天数据）</t>
  </si>
  <si>
    <t>动销率50%以下，0</t>
  </si>
  <si>
    <t>动销率50-60%，0.08%</t>
  </si>
  <si>
    <t>动销率70-80%，0.09%</t>
  </si>
  <si>
    <t>动销率80-90%，0.1%</t>
  </si>
  <si>
    <t>动销率90-100%，0.11%</t>
  </si>
  <si>
    <t>全店转化率1%以下,0</t>
  </si>
  <si>
    <t>全店转化率1-1.49%，0.08%</t>
  </si>
  <si>
    <t>全店转化率1.5-2.0%，0.09%</t>
  </si>
  <si>
    <t>全店转化率2.0-2.5%，0.10%</t>
  </si>
  <si>
    <t>全店转化率2.5-%，0.11%</t>
  </si>
  <si>
    <t>客服转化率30%以下，0</t>
  </si>
  <si>
    <t>客服转化率30-40%，0.08%</t>
  </si>
  <si>
    <t>客服转化率40-50%，0.09</t>
  </si>
  <si>
    <t>客服转化率50-60%以下，0.1</t>
  </si>
  <si>
    <t>客服转化率60%以上，0.12</t>
  </si>
  <si>
    <t>利润分成计算表格</t>
  </si>
  <si>
    <t>单链接核算</t>
  </si>
  <si>
    <t>核算项目</t>
  </si>
  <si>
    <t>价格</t>
  </si>
  <si>
    <t>产品1</t>
  </si>
  <si>
    <t>产品2</t>
  </si>
  <si>
    <t>产品3</t>
  </si>
  <si>
    <t>产品4</t>
  </si>
  <si>
    <t>产品5</t>
  </si>
  <si>
    <t>售价</t>
  </si>
  <si>
    <t>成本</t>
  </si>
  <si>
    <t>运费成本</t>
  </si>
  <si>
    <t>方案3</t>
  </si>
  <si>
    <t>礼物成本</t>
  </si>
  <si>
    <t>天猫扣点（c店为0）</t>
  </si>
  <si>
    <t>天猫扣点（5.5%）</t>
  </si>
  <si>
    <t>利润分成算法</t>
  </si>
  <si>
    <t>单件利润</t>
  </si>
  <si>
    <t>当月销售件数</t>
  </si>
  <si>
    <t>当月销售利润</t>
  </si>
  <si>
    <t>当月广告费用</t>
  </si>
  <si>
    <t>当月提成利润总核算</t>
  </si>
  <si>
    <t>当月提成利润</t>
  </si>
  <si>
    <t>参考公式</t>
  </si>
  <si>
    <t>单件利润=售价-产品成本-运费成本-礼物成本-天猫扣点</t>
  </si>
  <si>
    <t>单月利润=单件利润*销售件数</t>
  </si>
  <si>
    <t>当月广告费用=直通车费用+淘宝客费用+补单费用+鱼塘费用</t>
  </si>
  <si>
    <t>当月提成利润=当月销售利润-当月广告费用</t>
  </si>
  <si>
    <t>天猫扣点，按照自己实际类目比例填写，计算方式 天猫扣点费用=售价*（天猫扣点+天猫积分），c店为0</t>
  </si>
  <si>
    <t>如果你不想运营人员知道你的产品成本，不建议使用这种核算方式，</t>
  </si>
  <si>
    <t>这种模式好处就是规避了运营随便报活动，不管利润，只管销售额，</t>
  </si>
  <si>
    <t>弊端就是运营直接知道你的产品成本，一单掌握技术，一旦触及供应链，就会出去做你的对手。</t>
  </si>
  <si>
    <t>一般老板都会在采购成本上，浮动10-20%，用于税费</t>
  </si>
  <si>
    <t>方案2，底薪+利润分成
合适有成熟赚钱店铺
愿意单独核算成本</t>
  </si>
  <si>
    <t>月利润</t>
  </si>
  <si>
    <t>1万</t>
  </si>
  <si>
    <t>2万</t>
  </si>
  <si>
    <t>3万</t>
  </si>
  <si>
    <t>4万</t>
  </si>
  <si>
    <t>5万</t>
  </si>
  <si>
    <t>15万</t>
  </si>
  <si>
    <t>25万</t>
  </si>
  <si>
    <t>日利润额</t>
  </si>
  <si>
    <t>月利润提成比例</t>
  </si>
  <si>
    <t>利润提成</t>
  </si>
  <si>
    <t>试用期</t>
  </si>
  <si>
    <t>转正</t>
  </si>
  <si>
    <t>方案1
底薪+销售额提成</t>
  </si>
  <si>
    <t>最简单的算法</t>
  </si>
  <si>
    <t>销售件数可以按照自己实际利润调整</t>
  </si>
  <si>
    <t>销售件数提成</t>
  </si>
  <si>
    <t>1元/件</t>
  </si>
  <si>
    <t>方案2
底薪+销售件提成</t>
  </si>
  <si>
    <t>合适低毛利率的算法</t>
  </si>
  <si>
    <t>销售提成比例可以按照自己实际利润调整</t>
  </si>
  <si>
    <t>销售提成</t>
  </si>
  <si>
    <t>方案3
底薪+动态kpi提成</t>
  </si>
  <si>
    <t>合适激励客服</t>
  </si>
  <si>
    <t>销售分级</t>
  </si>
  <si>
    <t>铜牌销售</t>
  </si>
  <si>
    <t>银牌销售</t>
  </si>
  <si>
    <t>金牌销售</t>
  </si>
  <si>
    <t>0元/件</t>
  </si>
  <si>
    <t>1.5元/件</t>
  </si>
  <si>
    <t>2元/件</t>
  </si>
  <si>
    <t>方案4
0底薪方案</t>
  </si>
  <si>
    <t>合适客服接单量一天超过100单店铺</t>
  </si>
  <si>
    <t>3元/件</t>
  </si>
  <si>
    <t>4元/件</t>
  </si>
  <si>
    <t>月销售额，要根据自己的店铺产品利润，每日询单数，客服销售占比，来决定是否以下数据，以下数据仅供参考</t>
  </si>
  <si>
    <t>赤兔软件计算的个人销售额</t>
  </si>
  <si>
    <t>等级</t>
  </si>
  <si>
    <t>相应时间</t>
  </si>
  <si>
    <t>首次响应时间</t>
  </si>
  <si>
    <t>客服销售额提成</t>
  </si>
  <si>
    <t>新品破零单数</t>
  </si>
  <si>
    <t>新品销量前20件，非刷单真实订单，每单均有奖励（可酌情设计）</t>
  </si>
  <si>
    <t>30秒</t>
  </si>
  <si>
    <t>明星产品订单</t>
  </si>
  <si>
    <t>指定单品链接订单，非刷单真实订单，每单均有奖励</t>
  </si>
  <si>
    <t>25秒</t>
  </si>
  <si>
    <t>15秒</t>
  </si>
  <si>
    <t>20秒</t>
  </si>
  <si>
    <t>12秒</t>
  </si>
  <si>
    <t>钻石销售</t>
  </si>
  <si>
    <t>不计</t>
  </si>
  <si>
    <t>每月第一名</t>
  </si>
  <si>
    <t>销售件数提成，要根据自己的店铺产品利润，每日询单数，客服销售占比，来决定是否以下数据，以下数据仅供参考</t>
  </si>
  <si>
    <t>月销售件数</t>
  </si>
  <si>
    <t>客服销售件数提成</t>
  </si>
  <si>
    <t>0.5元/件</t>
  </si>
  <si>
    <t>0.6元/件</t>
  </si>
  <si>
    <t>1.2元/件</t>
  </si>
  <si>
    <t>工资参考值</t>
  </si>
  <si>
    <t>方案1，底薪+销售件数
合适新店铺核算</t>
  </si>
  <si>
    <t>客服询单销售额</t>
  </si>
  <si>
    <t>月发货量</t>
  </si>
  <si>
    <t>销售额件数提成（元/件）</t>
  </si>
  <si>
    <t>方案2，底薪+销售额
合适新店铺核算</t>
  </si>
  <si>
    <t>客服询单日均销售额</t>
  </si>
  <si>
    <t>方案3，
合适激励客服
销售额提成
（销售件数提成可以按照此方案自己调整）</t>
  </si>
  <si>
    <t>铜牌客服
月销售额超过8000元
首次响应时间 30秒
响应时间   30秒
提成算个人询单销售额0.5%</t>
  </si>
  <si>
    <t>8万</t>
  </si>
  <si>
    <t>银牌客服
月销售额超过15000元
首次响应时间 15秒
响应时间  25秒
提成算个人询单销售额0.6%</t>
  </si>
  <si>
    <t>1.5万</t>
  </si>
  <si>
    <t>金牌客服
月销售额超过20000元
首次响应时间 12秒
响应时间   20秒
提成算个人询单销售额1%</t>
  </si>
  <si>
    <t>——————————————————————————————————————————————————————分割线，以下仅供数据参考——————————————————————————————————————————————————————————</t>
  </si>
  <si>
    <t>岗位工资</t>
  </si>
  <si>
    <t>工龄工资</t>
  </si>
  <si>
    <t>全勤</t>
  </si>
  <si>
    <t>铜牌</t>
  </si>
  <si>
    <t>银牌</t>
  </si>
  <si>
    <t>金牌</t>
  </si>
  <si>
    <t>钻石</t>
  </si>
  <si>
    <t>销售额提成=0.5%*销售额+新品破零单数*10元+明星产品订单*10元</t>
  </si>
  <si>
    <t>销售额提成=0.5%*10000+100*10元+100*10=50+1000+1000=2050</t>
  </si>
  <si>
    <t>计算方式</t>
  </si>
  <si>
    <t>提成点</t>
  </si>
  <si>
    <t>破零提成</t>
  </si>
  <si>
    <t>明星产品奖金</t>
  </si>
  <si>
    <t>小计</t>
  </si>
  <si>
    <t>铜牌销售额提成=0.8%*销售额+新品破零单数*10元</t>
  </si>
  <si>
    <t>银牌销售额提成=1%*销售额+新品破零单数*11元</t>
  </si>
  <si>
    <t>金牌销售额提成=1.5%*销售额+新品破零单数*12元</t>
  </si>
  <si>
    <t>金牌销售额提成=1.5%*销售额+新品破零单数*13元</t>
  </si>
  <si>
    <t>每月销售第一名，而且销售额过万</t>
  </si>
  <si>
    <t>转正薪资</t>
  </si>
  <si>
    <t>方案1
固定底薪，没有销售提成</t>
  </si>
  <si>
    <t>方案3
底薪+销售额</t>
  </si>
  <si>
    <t>方案3，底薪+销售额
合适新店铺核算</t>
  </si>
  <si>
    <t>人群画像</t>
  </si>
  <si>
    <t>案例1</t>
  </si>
  <si>
    <t>当地电商仓库发货人员平均工资</t>
  </si>
  <si>
    <t>当地发货人员平均年龄</t>
  </si>
  <si>
    <t>当地工厂人员月收入</t>
  </si>
  <si>
    <t>当地餐厅人员月收入</t>
  </si>
  <si>
    <t>当地快递工资月收入</t>
  </si>
  <si>
    <t>你愿意花多少钱请一个仓库？</t>
  </si>
  <si>
    <t>你的数据</t>
  </si>
  <si>
    <t>数值</t>
  </si>
  <si>
    <t>单位</t>
  </si>
  <si>
    <t>你每日发货量多少？</t>
  </si>
  <si>
    <t>件</t>
  </si>
  <si>
    <t>你一个月发多少单？</t>
  </si>
  <si>
    <t>打包一个快递，新手需要花多少时间？</t>
  </si>
  <si>
    <t>分钟</t>
  </si>
  <si>
    <t>新手，打包1天，能打宝多少个快递？</t>
  </si>
  <si>
    <t>个</t>
  </si>
  <si>
    <t>打包一个快递，老手需要话多少时间？</t>
  </si>
  <si>
    <t>熟手1个人发货，8个小时能发多少件？</t>
  </si>
  <si>
    <t>熟手2个人发货，8个小时能发多少件？</t>
  </si>
  <si>
    <t>你仓库一个月，上班多少天？</t>
  </si>
  <si>
    <t>天</t>
  </si>
  <si>
    <t>仓库打包，一个人1个月能打打包多少件？</t>
  </si>
  <si>
    <t>仓库打包，两个人1个月能打打包多少件？</t>
  </si>
  <si>
    <t>你的月发货量，决定你要请几个人</t>
  </si>
  <si>
    <t>你打包时间效率，决定一个人能发多少件一天</t>
  </si>
  <si>
    <t>方案1：固定底薪，合适日均50件以下发货店铺</t>
  </si>
  <si>
    <t>固定底薪模式</t>
  </si>
  <si>
    <t>核发工资</t>
  </si>
  <si>
    <t>2800元</t>
  </si>
  <si>
    <t>转正后</t>
  </si>
  <si>
    <t>3500元</t>
  </si>
  <si>
    <t>方案2：低底薪+发货件数提成（0.5元/件）
具体提成系数，可以按照店铺实际调整</t>
  </si>
  <si>
    <t>日发货件数</t>
  </si>
  <si>
    <t>月发货件数</t>
  </si>
  <si>
    <t>件数提成方式（单位元/件）</t>
  </si>
  <si>
    <t>月发货件数提成</t>
  </si>
  <si>
    <t>当月核算工资</t>
  </si>
  <si>
    <t>方案3：0底薪，按发货件数提成（1元/件）
具体提成系数，可以按照店铺实际调整</t>
  </si>
  <si>
    <t>方案4：保底底薪+按发货件数提成（1元/件）
具体提成系数，可以按照店铺实际调整
如月打包2500件以下，按基本底薪计算，
连续2个月月打包低于2000件发货可酌情辞退，
超过2500件，按1元/件计算</t>
  </si>
  <si>
    <t>方案5：保底底薪+按发货件数提成（1元/件）
仓库人员均分，如发了3000件，
2个人发完每个人1500元，
3个人发完每个人1000元，如此类推</t>
  </si>
  <si>
    <t>月发货件数提成（仓库2人均分）</t>
  </si>
  <si>
    <t>你的最终选择是哪个方案：</t>
  </si>
  <si>
    <t>运营方案1，底薪+提成
合适新店铺核算</t>
  </si>
  <si>
    <t>运营助理3500+销售额提成1%；
运营5000+销售额提成1%；
运营总监8000+销售额提成1%；
30万以内提成0.5%，30-100万提成1%；
以上销售额不含刷单金额，活动销售额单独核算</t>
  </si>
  <si>
    <t>美工</t>
  </si>
  <si>
    <t>美工方案2，底薪+提成
合适新店铺核算</t>
  </si>
  <si>
    <t>试用期工资 3500元，没有提成</t>
  </si>
  <si>
    <t>转正工资为4000+提成</t>
  </si>
  <si>
    <t>提成按照销售额0.1%计算</t>
  </si>
  <si>
    <t>客服</t>
  </si>
  <si>
    <t>试用期工资 2800元，没有提成</t>
  </si>
  <si>
    <t>转正工资为2800+提成</t>
  </si>
  <si>
    <t>提成按照销售额1%计算</t>
  </si>
  <si>
    <t>仓库</t>
  </si>
  <si>
    <t>试用期2500元/月
转正后保底2500元+件数提成；
如月打包2500件以下，按基本底薪计算，
连续2个月月打包低于2000件发货可酌情辞退，
超过2500件，按1元/件计算</t>
  </si>
  <si>
    <t>计划底薪</t>
  </si>
  <si>
    <t>岗位</t>
  </si>
  <si>
    <t>岗位补贴</t>
  </si>
  <si>
    <t>绩效奖金</t>
  </si>
  <si>
    <t>项目奖金</t>
  </si>
  <si>
    <t>计算逻辑</t>
  </si>
  <si>
    <t>小刘</t>
  </si>
  <si>
    <t>小张</t>
  </si>
  <si>
    <t>小黄</t>
  </si>
  <si>
    <t>小关</t>
  </si>
  <si>
    <t>弹性工作制</t>
  </si>
  <si>
    <t>岗位补贴=计划底薪-岗位工资-加班工资</t>
  </si>
  <si>
    <t>建议岗位工资金额在100元以上，心理上看起来好看点</t>
  </si>
  <si>
    <t>案例</t>
  </si>
  <si>
    <t>店铺数值</t>
  </si>
  <si>
    <t>提成岗位</t>
  </si>
  <si>
    <t>提成部分</t>
  </si>
  <si>
    <t>各岗位工资计算方式（底薪+提成+项目奖金）</t>
  </si>
  <si>
    <t>9月份销售额</t>
  </si>
  <si>
    <t>运营-小刘</t>
  </si>
  <si>
    <t>运营：底薪3500+销售额1%</t>
  </si>
  <si>
    <t>9月份发货量</t>
  </si>
  <si>
    <t>美工-小张</t>
  </si>
  <si>
    <t>客服：底薪2800+销售1%</t>
  </si>
  <si>
    <t>客服销售业绩</t>
  </si>
  <si>
    <t>美工：底薪3500+发货件数</t>
  </si>
  <si>
    <t>仓库：底薪2000元+总发货件数/仓库人数（平均分）</t>
  </si>
  <si>
    <t>客服小a销售额</t>
  </si>
  <si>
    <t>客服小a</t>
  </si>
  <si>
    <t>客服小b销售额</t>
  </si>
  <si>
    <t>客服小b</t>
  </si>
  <si>
    <t>案例参考</t>
  </si>
  <si>
    <t>客服小c销售额</t>
  </si>
  <si>
    <t>客服小c</t>
  </si>
  <si>
    <t>仓库小d发货量</t>
  </si>
  <si>
    <t>仓库小d</t>
  </si>
  <si>
    <t>仓库小e发货量</t>
  </si>
  <si>
    <t>仓库小e</t>
  </si>
  <si>
    <t>案例参考-工资单制作</t>
  </si>
  <si>
    <t>参考值</t>
  </si>
  <si>
    <t>周六加班工资</t>
  </si>
  <si>
    <t>4天加班工资</t>
  </si>
  <si>
    <t>岗位工资+4天周六加班</t>
  </si>
  <si>
    <t>项目（仅供参考）</t>
  </si>
  <si>
    <t>新链接打造出月销量3000件</t>
  </si>
  <si>
    <t>300元</t>
  </si>
  <si>
    <t>新链接打造出月销量1000件</t>
  </si>
  <si>
    <t>50元</t>
  </si>
  <si>
    <t>超额完成业绩</t>
  </si>
  <si>
    <t>其他可以根据实际填进去</t>
  </si>
  <si>
    <t>xxx元</t>
  </si>
  <si>
    <t>做出点击率8% 车图/主图/钻展图</t>
  </si>
  <si>
    <t>100元/图片</t>
  </si>
  <si>
    <t>转化率达到行业优秀线以上</t>
  </si>
  <si>
    <t>10元/天</t>
  </si>
  <si>
    <t>客服销售额第一名奖励</t>
  </si>
  <si>
    <t>突破销售记录，第一名客服奖励</t>
  </si>
  <si>
    <t>当月没有漏发</t>
  </si>
  <si>
    <t>100元</t>
  </si>
  <si>
    <t>当月发错货件数小于5件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</si>
</sst>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微软雅黑"/>
      <charset val="134"/>
    </font>
    <font>
      <b/>
      <sz val="22"/>
      <color theme="1"/>
      <name val="微软雅黑"/>
      <charset val="134"/>
    </font>
    <font>
      <b/>
      <sz val="22"/>
      <color rgb="FFFF0000"/>
      <name val="微软雅黑"/>
      <charset val="134"/>
    </font>
    <font>
      <sz val="9"/>
      <color rgb="FFFF0000"/>
      <name val="微软雅黑"/>
      <charset val="134"/>
    </font>
    <font>
      <sz val="8"/>
      <color rgb="FFFF0000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5" applyNumberFormat="0" applyFill="0" applyAlignment="0" applyProtection="0">
      <alignment vertical="center"/>
    </xf>
    <xf numFmtId="0" fontId="22" fillId="0" borderId="55" applyNumberFormat="0" applyFill="0" applyAlignment="0" applyProtection="0">
      <alignment vertical="center"/>
    </xf>
    <xf numFmtId="0" fontId="23" fillId="0" borderId="5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57" applyNumberFormat="0" applyAlignment="0" applyProtection="0">
      <alignment vertical="center"/>
    </xf>
    <xf numFmtId="0" fontId="25" fillId="9" borderId="58" applyNumberFormat="0" applyAlignment="0" applyProtection="0">
      <alignment vertical="center"/>
    </xf>
    <xf numFmtId="0" fontId="26" fillId="9" borderId="57" applyNumberFormat="0" applyAlignment="0" applyProtection="0">
      <alignment vertical="center"/>
    </xf>
    <xf numFmtId="0" fontId="27" fillId="10" borderId="59" applyNumberFormat="0" applyAlignment="0" applyProtection="0">
      <alignment vertical="center"/>
    </xf>
    <xf numFmtId="0" fontId="28" fillId="0" borderId="60" applyNumberFormat="0" applyFill="0" applyAlignment="0" applyProtection="0">
      <alignment vertical="center"/>
    </xf>
    <xf numFmtId="0" fontId="29" fillId="0" borderId="61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3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176" fontId="0" fillId="0" borderId="7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4" xfId="0" applyFill="1" applyBorder="1"/>
    <xf numFmtId="0" fontId="2" fillId="0" borderId="0" xfId="0" applyFont="1" applyBorder="1"/>
    <xf numFmtId="0" fontId="0" fillId="0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177" fontId="0" fillId="2" borderId="4" xfId="0" applyNumberFormat="1" applyFill="1" applyBorder="1" applyAlignment="1">
      <alignment vertical="center"/>
    </xf>
    <xf numFmtId="177" fontId="0" fillId="0" borderId="4" xfId="0" applyNumberFormat="1" applyBorder="1" applyAlignment="1">
      <alignment horizontal="center" vertical="center"/>
    </xf>
    <xf numFmtId="177" fontId="0" fillId="0" borderId="4" xfId="0" applyNumberFormat="1" applyBorder="1" applyAlignment="1">
      <alignment vertical="center"/>
    </xf>
    <xf numFmtId="0" fontId="0" fillId="0" borderId="8" xfId="0" applyBorder="1"/>
    <xf numFmtId="0" fontId="3" fillId="0" borderId="9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4" fillId="0" borderId="0" xfId="0" applyFont="1" applyFill="1" applyBorder="1"/>
    <xf numFmtId="0" fontId="0" fillId="0" borderId="5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77" fontId="0" fillId="3" borderId="4" xfId="0" applyNumberFormat="1" applyFill="1" applyBorder="1" applyAlignment="1">
      <alignment horizontal="center" vertical="center"/>
    </xf>
    <xf numFmtId="177" fontId="0" fillId="3" borderId="4" xfId="0" applyNumberFormat="1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10" fontId="0" fillId="0" borderId="4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/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5" xfId="0" applyBorder="1"/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0" fontId="0" fillId="0" borderId="22" xfId="0" applyBorder="1"/>
    <xf numFmtId="0" fontId="5" fillId="0" borderId="2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0" fillId="0" borderId="23" xfId="0" applyFont="1" applyBorder="1"/>
    <xf numFmtId="0" fontId="5" fillId="0" borderId="19" xfId="0" applyFont="1" applyBorder="1" applyAlignment="1">
      <alignment horizontal="center" vertical="center"/>
    </xf>
    <xf numFmtId="0" fontId="0" fillId="0" borderId="15" xfId="0" applyFont="1" applyBorder="1"/>
    <xf numFmtId="0" fontId="5" fillId="0" borderId="20" xfId="0" applyFont="1" applyBorder="1" applyAlignment="1">
      <alignment horizontal="center" vertical="center"/>
    </xf>
    <xf numFmtId="0" fontId="0" fillId="0" borderId="22" xfId="0" applyFont="1" applyBorder="1"/>
    <xf numFmtId="0" fontId="5" fillId="0" borderId="21" xfId="0" applyFont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27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10" fontId="5" fillId="0" borderId="27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0" fillId="0" borderId="18" xfId="0" applyBorder="1"/>
    <xf numFmtId="0" fontId="0" fillId="0" borderId="26" xfId="0" applyBorder="1"/>
    <xf numFmtId="0" fontId="0" fillId="0" borderId="27" xfId="0" applyBorder="1"/>
    <xf numFmtId="0" fontId="0" fillId="0" borderId="21" xfId="0" applyBorder="1"/>
    <xf numFmtId="0" fontId="0" fillId="0" borderId="28" xfId="0" applyBorder="1"/>
    <xf numFmtId="0" fontId="0" fillId="0" borderId="5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8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8" fillId="0" borderId="17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2" fillId="0" borderId="7" xfId="0" applyFont="1" applyFill="1" applyBorder="1" applyAlignment="1">
      <alignment horizontal="left"/>
    </xf>
    <xf numFmtId="0" fontId="0" fillId="0" borderId="26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/>
    </xf>
    <xf numFmtId="0" fontId="9" fillId="0" borderId="0" xfId="0" applyFont="1"/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0" fontId="8" fillId="0" borderId="0" xfId="0" applyFont="1"/>
    <xf numFmtId="0" fontId="5" fillId="0" borderId="27" xfId="0" applyNumberFormat="1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10" fontId="5" fillId="4" borderId="21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/>
    </xf>
    <xf numFmtId="10" fontId="5" fillId="5" borderId="21" xfId="0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/>
    </xf>
    <xf numFmtId="0" fontId="5" fillId="5" borderId="28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10" fontId="0" fillId="2" borderId="4" xfId="0" applyNumberForma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9" fontId="0" fillId="2" borderId="4" xfId="0" applyNumberForma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10" fontId="0" fillId="2" borderId="21" xfId="0" applyNumberForma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0" fontId="0" fillId="0" borderId="4" xfId="0" applyNumberForma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19" xfId="0" applyFont="1" applyBorder="1"/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9" fontId="5" fillId="0" borderId="2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77" fontId="5" fillId="0" borderId="4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2" borderId="36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/>
    </xf>
    <xf numFmtId="9" fontId="10" fillId="6" borderId="4" xfId="0" applyNumberFormat="1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10" fontId="5" fillId="2" borderId="4" xfId="0" applyNumberFormat="1" applyFont="1" applyFill="1" applyBorder="1" applyAlignment="1">
      <alignment horizontal="center" vertical="center"/>
    </xf>
    <xf numFmtId="10" fontId="5" fillId="6" borderId="4" xfId="0" applyNumberFormat="1" applyFont="1" applyFill="1" applyBorder="1" applyAlignment="1">
      <alignment horizontal="center" vertical="center"/>
    </xf>
    <xf numFmtId="176" fontId="5" fillId="6" borderId="4" xfId="0" applyNumberFormat="1" applyFont="1" applyFill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4" xfId="0" applyFont="1" applyBorder="1"/>
    <xf numFmtId="0" fontId="5" fillId="6" borderId="4" xfId="0" applyFont="1" applyFill="1" applyBorder="1"/>
    <xf numFmtId="0" fontId="5" fillId="0" borderId="38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0" fontId="5" fillId="6" borderId="21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10" fontId="5" fillId="0" borderId="40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10" fontId="5" fillId="0" borderId="27" xfId="0" applyNumberFormat="1" applyFont="1" applyBorder="1" applyAlignment="1">
      <alignment horizontal="center"/>
    </xf>
    <xf numFmtId="0" fontId="5" fillId="0" borderId="8" xfId="0" applyFont="1" applyBorder="1"/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9" fontId="5" fillId="0" borderId="27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/>
    <xf numFmtId="0" fontId="5" fillId="2" borderId="26" xfId="0" applyFont="1" applyFill="1" applyBorder="1" applyAlignment="1">
      <alignment horizontal="center"/>
    </xf>
    <xf numFmtId="9" fontId="10" fillId="2" borderId="27" xfId="0" applyNumberFormat="1" applyFont="1" applyFill="1" applyBorder="1" applyAlignment="1">
      <alignment horizontal="center" vertical="center"/>
    </xf>
    <xf numFmtId="9" fontId="10" fillId="2" borderId="11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0" fontId="5" fillId="2" borderId="27" xfId="0" applyNumberFormat="1" applyFont="1" applyFill="1" applyBorder="1" applyAlignment="1">
      <alignment horizontal="center" vertical="center"/>
    </xf>
    <xf numFmtId="0" fontId="5" fillId="0" borderId="27" xfId="0" applyFont="1" applyBorder="1"/>
    <xf numFmtId="0" fontId="5" fillId="0" borderId="21" xfId="0" applyFont="1" applyBorder="1"/>
    <xf numFmtId="0" fontId="5" fillId="0" borderId="28" xfId="0" applyFont="1" applyBorder="1"/>
    <xf numFmtId="0" fontId="5" fillId="0" borderId="10" xfId="0" applyFont="1" applyBorder="1"/>
    <xf numFmtId="0" fontId="5" fillId="0" borderId="12" xfId="0" applyFont="1" applyBorder="1"/>
    <xf numFmtId="0" fontId="11" fillId="0" borderId="10" xfId="0" applyFont="1" applyBorder="1" applyAlignment="1">
      <alignment horizontal="center" vertical="center" wrapText="1"/>
    </xf>
    <xf numFmtId="0" fontId="5" fillId="0" borderId="20" xfId="0" applyFont="1" applyBorder="1"/>
    <xf numFmtId="10" fontId="5" fillId="0" borderId="28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/>
    <xf numFmtId="0" fontId="13" fillId="0" borderId="2" xfId="0" applyFont="1" applyBorder="1" applyAlignment="1">
      <alignment horizontal="center"/>
    </xf>
    <xf numFmtId="0" fontId="14" fillId="0" borderId="2" xfId="0" applyFont="1" applyBorder="1"/>
    <xf numFmtId="0" fontId="6" fillId="0" borderId="3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0" fontId="5" fillId="0" borderId="1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10" fontId="6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5" fillId="0" borderId="52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4" xfId="0" applyFont="1" applyFill="1" applyBorder="1" applyAlignment="1">
      <alignment vertical="center"/>
    </xf>
    <xf numFmtId="0" fontId="15" fillId="0" borderId="2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10" fontId="5" fillId="0" borderId="4" xfId="0" applyNumberFormat="1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5" fillId="0" borderId="24" xfId="0" applyFont="1" applyBorder="1" applyAlignment="1">
      <alignment horizontal="left" vertical="center"/>
    </xf>
    <xf numFmtId="0" fontId="5" fillId="0" borderId="18" xfId="0" applyFont="1" applyBorder="1" applyAlignment="1">
      <alignment horizontal="center"/>
    </xf>
    <xf numFmtId="0" fontId="15" fillId="0" borderId="1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1" xfId="0" applyFont="1" applyBorder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119"/>
  <sheetViews>
    <sheetView showGridLines="0" tabSelected="1" workbookViewId="0">
      <selection activeCell="H130" sqref="H130"/>
    </sheetView>
  </sheetViews>
  <sheetFormatPr defaultColWidth="9" defaultRowHeight="16.5"/>
  <cols>
    <col min="1" max="2" width="9" style="202"/>
    <col min="3" max="3" width="19.875" style="202" customWidth="1"/>
    <col min="4" max="4" width="28.5" style="202" customWidth="1"/>
    <col min="5" max="5" width="17.875" style="202" customWidth="1"/>
    <col min="6" max="6" width="17.5" style="202" customWidth="1"/>
    <col min="7" max="7" width="18.625" style="202" customWidth="1"/>
    <col min="8" max="8" width="28" style="202" customWidth="1"/>
    <col min="9" max="9" width="22.5" style="202" customWidth="1"/>
    <col min="10" max="11" width="20.125" style="202" customWidth="1"/>
    <col min="12" max="12" width="12.5" style="202" customWidth="1"/>
    <col min="13" max="15" width="9.125" style="202" customWidth="1"/>
    <col min="16" max="16" width="9.625" style="202" customWidth="1"/>
    <col min="17" max="20" width="9.125" style="202" customWidth="1"/>
    <col min="21" max="21" width="9" style="202"/>
    <col min="22" max="22" width="12.625" style="202" customWidth="1"/>
    <col min="23" max="16384" width="9" style="202"/>
  </cols>
  <sheetData>
    <row r="2" ht="17.25"/>
    <row r="3" spans="2:16">
      <c r="B3" s="203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52"/>
      <c r="O3" s="218"/>
      <c r="P3" s="218"/>
    </row>
    <row r="4" spans="2:13">
      <c r="B4" s="205"/>
      <c r="C4" s="65" t="s">
        <v>0</v>
      </c>
      <c r="D4" s="65" t="s">
        <v>1</v>
      </c>
      <c r="E4" s="65" t="s">
        <v>2</v>
      </c>
      <c r="F4" s="65" t="s">
        <v>3</v>
      </c>
      <c r="G4" s="65" t="s">
        <v>4</v>
      </c>
      <c r="H4" s="65" t="s">
        <v>5</v>
      </c>
      <c r="I4" s="253" t="s">
        <v>6</v>
      </c>
      <c r="J4" s="254"/>
      <c r="K4" s="254"/>
      <c r="L4" s="254"/>
      <c r="M4" s="255"/>
    </row>
    <row r="5" ht="35.1" customHeight="1" spans="2:13">
      <c r="B5" s="73" t="s">
        <v>7</v>
      </c>
      <c r="C5" s="129" t="s">
        <v>8</v>
      </c>
      <c r="D5" s="206" t="s">
        <v>9</v>
      </c>
      <c r="E5" s="65" t="s">
        <v>10</v>
      </c>
      <c r="F5" s="65">
        <v>3500</v>
      </c>
      <c r="G5" s="65">
        <v>5000</v>
      </c>
      <c r="H5" s="65">
        <v>8000</v>
      </c>
      <c r="I5" s="256" t="s">
        <v>11</v>
      </c>
      <c r="J5" s="257"/>
      <c r="K5" s="257"/>
      <c r="L5" s="257"/>
      <c r="M5" s="258"/>
    </row>
    <row r="6" ht="35.1" customHeight="1" spans="2:13">
      <c r="B6" s="73"/>
      <c r="C6" s="65"/>
      <c r="D6" s="207"/>
      <c r="E6" s="65" t="s">
        <v>12</v>
      </c>
      <c r="F6" s="67">
        <v>0.005</v>
      </c>
      <c r="G6" s="67">
        <v>0.01</v>
      </c>
      <c r="H6" s="67">
        <v>0.01</v>
      </c>
      <c r="I6" s="259"/>
      <c r="J6" s="260"/>
      <c r="K6" s="260"/>
      <c r="L6" s="260"/>
      <c r="M6" s="261"/>
    </row>
    <row r="7" ht="35.1" customHeight="1" spans="2:13">
      <c r="B7" s="73"/>
      <c r="C7" s="129" t="s">
        <v>13</v>
      </c>
      <c r="D7" s="206" t="s">
        <v>9</v>
      </c>
      <c r="E7" s="65" t="s">
        <v>10</v>
      </c>
      <c r="F7" s="65">
        <v>3500</v>
      </c>
      <c r="G7" s="65">
        <v>5000</v>
      </c>
      <c r="H7" s="65">
        <v>8000</v>
      </c>
      <c r="I7" s="256"/>
      <c r="J7" s="257"/>
      <c r="K7" s="257"/>
      <c r="L7" s="257"/>
      <c r="M7" s="258"/>
    </row>
    <row r="8" ht="35.1" customHeight="1" spans="2:13">
      <c r="B8" s="73"/>
      <c r="C8" s="65"/>
      <c r="D8" s="207"/>
      <c r="E8" s="65" t="s">
        <v>12</v>
      </c>
      <c r="F8" s="67" t="s">
        <v>14</v>
      </c>
      <c r="G8" s="67" t="s">
        <v>15</v>
      </c>
      <c r="H8" s="67" t="s">
        <v>16</v>
      </c>
      <c r="I8" s="259"/>
      <c r="J8" s="260"/>
      <c r="K8" s="260"/>
      <c r="L8" s="260"/>
      <c r="M8" s="261"/>
    </row>
    <row r="9" ht="35.1" customHeight="1" spans="2:13">
      <c r="B9" s="73"/>
      <c r="C9" s="129" t="s">
        <v>17</v>
      </c>
      <c r="D9" s="206" t="s">
        <v>18</v>
      </c>
      <c r="E9" s="65" t="s">
        <v>10</v>
      </c>
      <c r="F9" s="65">
        <v>3500</v>
      </c>
      <c r="G9" s="65">
        <v>5000</v>
      </c>
      <c r="H9" s="65">
        <v>8000</v>
      </c>
      <c r="I9" s="256" t="s">
        <v>19</v>
      </c>
      <c r="J9" s="257"/>
      <c r="K9" s="257"/>
      <c r="L9" s="257"/>
      <c r="M9" s="258"/>
    </row>
    <row r="10" ht="35.1" customHeight="1" spans="2:13">
      <c r="B10" s="73"/>
      <c r="C10" s="65"/>
      <c r="D10" s="207"/>
      <c r="E10" s="65" t="s">
        <v>20</v>
      </c>
      <c r="F10" s="208">
        <v>0.05</v>
      </c>
      <c r="G10" s="208">
        <v>0.1</v>
      </c>
      <c r="H10" s="208">
        <v>0.15</v>
      </c>
      <c r="I10" s="259"/>
      <c r="J10" s="260"/>
      <c r="K10" s="260"/>
      <c r="L10" s="260"/>
      <c r="M10" s="261"/>
    </row>
    <row r="11" ht="35.1" customHeight="1" spans="2:13">
      <c r="B11" s="73"/>
      <c r="C11" s="129" t="s">
        <v>21</v>
      </c>
      <c r="D11" s="206" t="s">
        <v>22</v>
      </c>
      <c r="E11" s="65" t="s">
        <v>10</v>
      </c>
      <c r="F11" s="65">
        <v>3500</v>
      </c>
      <c r="G11" s="65">
        <v>5000</v>
      </c>
      <c r="H11" s="65">
        <v>8000</v>
      </c>
      <c r="I11" s="256"/>
      <c r="J11" s="257"/>
      <c r="K11" s="257"/>
      <c r="L11" s="257"/>
      <c r="M11" s="258"/>
    </row>
    <row r="12" ht="35.1" customHeight="1" spans="2:13">
      <c r="B12" s="75"/>
      <c r="C12" s="77"/>
      <c r="D12" s="209"/>
      <c r="E12" s="77" t="s">
        <v>23</v>
      </c>
      <c r="F12" s="210">
        <v>0.1</v>
      </c>
      <c r="G12" s="210">
        <v>0.15</v>
      </c>
      <c r="H12" s="210">
        <v>0.2</v>
      </c>
      <c r="I12" s="262"/>
      <c r="J12" s="263"/>
      <c r="K12" s="263"/>
      <c r="L12" s="263"/>
      <c r="M12" s="264"/>
    </row>
    <row r="14" ht="17.25"/>
    <row r="15" spans="2:19">
      <c r="B15" s="211" t="s">
        <v>24</v>
      </c>
      <c r="C15" s="212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52"/>
    </row>
    <row r="16" spans="2:19">
      <c r="B16" s="213" t="s">
        <v>25</v>
      </c>
      <c r="C16" s="214" t="s">
        <v>10</v>
      </c>
      <c r="D16" s="214" t="s">
        <v>26</v>
      </c>
      <c r="E16" s="214" t="s">
        <v>27</v>
      </c>
      <c r="F16" s="214" t="s">
        <v>28</v>
      </c>
      <c r="G16" s="214" t="s">
        <v>12</v>
      </c>
      <c r="H16" s="214" t="s">
        <v>29</v>
      </c>
      <c r="I16" s="218"/>
      <c r="J16" s="218" t="s">
        <v>30</v>
      </c>
      <c r="K16" s="218"/>
      <c r="L16" s="218"/>
      <c r="M16" s="218"/>
      <c r="N16" s="218"/>
      <c r="O16" s="218"/>
      <c r="P16" s="218"/>
      <c r="Q16" s="218"/>
      <c r="R16" s="218"/>
      <c r="S16" s="277"/>
    </row>
    <row r="17" spans="2:19">
      <c r="B17" s="215" t="s">
        <v>31</v>
      </c>
      <c r="C17" s="214">
        <v>2500</v>
      </c>
      <c r="D17" s="216">
        <f>C17/21.75*2*4</f>
        <v>919.540229885057</v>
      </c>
      <c r="E17" s="214">
        <v>100</v>
      </c>
      <c r="F17" s="214">
        <f>C17+D17+E17</f>
        <v>3519.54022988506</v>
      </c>
      <c r="G17" s="214">
        <v>1000</v>
      </c>
      <c r="H17" s="216">
        <f>F17+G17</f>
        <v>4519.54022988506</v>
      </c>
      <c r="I17" s="218"/>
      <c r="J17" s="218" t="s">
        <v>32</v>
      </c>
      <c r="K17" s="218"/>
      <c r="L17" s="218"/>
      <c r="M17" s="218"/>
      <c r="N17" s="218"/>
      <c r="O17" s="218"/>
      <c r="P17" s="218"/>
      <c r="Q17" s="218"/>
      <c r="R17" s="218"/>
      <c r="S17" s="277"/>
    </row>
    <row r="18" spans="2:19">
      <c r="B18" s="217"/>
      <c r="C18" s="218"/>
      <c r="D18" s="218"/>
      <c r="E18" s="218"/>
      <c r="F18" s="218"/>
      <c r="G18" s="218"/>
      <c r="H18" s="218"/>
      <c r="I18" s="218"/>
      <c r="J18" s="218" t="s">
        <v>33</v>
      </c>
      <c r="K18" s="218"/>
      <c r="L18" s="218"/>
      <c r="M18" s="218"/>
      <c r="N18" s="218"/>
      <c r="O18" s="218"/>
      <c r="P18" s="218"/>
      <c r="Q18" s="218"/>
      <c r="R18" s="218"/>
      <c r="S18" s="277"/>
    </row>
    <row r="19" spans="2:19">
      <c r="B19" s="219" t="s">
        <v>34</v>
      </c>
      <c r="C19" s="220"/>
      <c r="D19" s="218"/>
      <c r="E19" s="218"/>
      <c r="F19" s="218"/>
      <c r="G19" s="218"/>
      <c r="H19" s="218"/>
      <c r="I19" s="218"/>
      <c r="J19" s="218" t="s">
        <v>35</v>
      </c>
      <c r="K19" s="218"/>
      <c r="L19" s="218"/>
      <c r="M19" s="218"/>
      <c r="N19" s="218"/>
      <c r="O19" s="218"/>
      <c r="P19" s="218"/>
      <c r="Q19" s="218"/>
      <c r="R19" s="218"/>
      <c r="S19" s="277"/>
    </row>
    <row r="20" spans="2:19">
      <c r="B20" s="213" t="s">
        <v>25</v>
      </c>
      <c r="C20" s="214" t="s">
        <v>10</v>
      </c>
      <c r="D20" s="214"/>
      <c r="E20" s="214"/>
      <c r="F20" s="214"/>
      <c r="G20" s="214" t="s">
        <v>12</v>
      </c>
      <c r="H20" s="214" t="s">
        <v>29</v>
      </c>
      <c r="I20" s="218"/>
      <c r="J20" s="218" t="s">
        <v>36</v>
      </c>
      <c r="K20" s="218"/>
      <c r="L20" s="218"/>
      <c r="M20" s="218"/>
      <c r="N20" s="218"/>
      <c r="O20" s="218"/>
      <c r="P20" s="218"/>
      <c r="Q20" s="218"/>
      <c r="R20" s="218"/>
      <c r="S20" s="277"/>
    </row>
    <row r="21" spans="2:19">
      <c r="B21" s="215" t="s">
        <v>31</v>
      </c>
      <c r="C21" s="214">
        <v>3500</v>
      </c>
      <c r="D21" s="216"/>
      <c r="E21" s="214"/>
      <c r="F21" s="214"/>
      <c r="G21" s="214">
        <v>1000</v>
      </c>
      <c r="H21" s="216">
        <f>C21+G21</f>
        <v>4500</v>
      </c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77"/>
    </row>
    <row r="22" ht="17.25" spans="2:19">
      <c r="B22" s="221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78"/>
    </row>
    <row r="23" ht="17.25"/>
    <row r="24" ht="17.25" spans="2:19">
      <c r="B24" s="203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52"/>
    </row>
    <row r="25" spans="2:19">
      <c r="B25" s="217"/>
      <c r="C25" s="71" t="s">
        <v>37</v>
      </c>
      <c r="D25" s="62" t="s">
        <v>38</v>
      </c>
      <c r="E25" s="62" t="s">
        <v>39</v>
      </c>
      <c r="F25" s="62" t="s">
        <v>40</v>
      </c>
      <c r="G25" s="62" t="s">
        <v>41</v>
      </c>
      <c r="H25" s="62" t="s">
        <v>42</v>
      </c>
      <c r="I25" s="62" t="s">
        <v>43</v>
      </c>
      <c r="J25" s="62" t="s">
        <v>44</v>
      </c>
      <c r="K25" s="62" t="s">
        <v>45</v>
      </c>
      <c r="L25" s="62" t="s">
        <v>46</v>
      </c>
      <c r="M25" s="62" t="s">
        <v>47</v>
      </c>
      <c r="N25" s="97" t="s">
        <v>48</v>
      </c>
      <c r="O25" s="218"/>
      <c r="P25" s="218"/>
      <c r="Q25" s="218"/>
      <c r="R25" s="218"/>
      <c r="S25" s="277"/>
    </row>
    <row r="26" spans="2:19">
      <c r="B26" s="217"/>
      <c r="C26" s="73"/>
      <c r="D26" s="65" t="s">
        <v>49</v>
      </c>
      <c r="E26" s="65">
        <v>100000</v>
      </c>
      <c r="F26" s="65">
        <v>200000</v>
      </c>
      <c r="G26" s="65">
        <v>300000</v>
      </c>
      <c r="H26" s="65">
        <v>400000</v>
      </c>
      <c r="I26" s="65">
        <v>500000</v>
      </c>
      <c r="J26" s="65">
        <v>600000</v>
      </c>
      <c r="K26" s="65">
        <v>700000</v>
      </c>
      <c r="L26" s="65">
        <v>800000</v>
      </c>
      <c r="M26" s="65">
        <v>900000</v>
      </c>
      <c r="N26" s="98">
        <v>1000000</v>
      </c>
      <c r="O26" s="218"/>
      <c r="P26" s="218"/>
      <c r="Q26" s="218"/>
      <c r="R26" s="218"/>
      <c r="S26" s="277"/>
    </row>
    <row r="27" spans="2:19">
      <c r="B27" s="217"/>
      <c r="C27" s="73"/>
      <c r="D27" s="65" t="s">
        <v>50</v>
      </c>
      <c r="E27" s="66">
        <f>E26/30</f>
        <v>3333.33333333333</v>
      </c>
      <c r="F27" s="66">
        <f t="shared" ref="F27:N27" si="0">F26/30</f>
        <v>6666.66666666667</v>
      </c>
      <c r="G27" s="66">
        <f t="shared" si="0"/>
        <v>10000</v>
      </c>
      <c r="H27" s="66">
        <f t="shared" si="0"/>
        <v>13333.3333333333</v>
      </c>
      <c r="I27" s="66">
        <f t="shared" si="0"/>
        <v>16666.6666666667</v>
      </c>
      <c r="J27" s="66">
        <f t="shared" si="0"/>
        <v>20000</v>
      </c>
      <c r="K27" s="66">
        <f t="shared" si="0"/>
        <v>23333.3333333333</v>
      </c>
      <c r="L27" s="66">
        <f t="shared" si="0"/>
        <v>26666.6666666667</v>
      </c>
      <c r="M27" s="66">
        <f t="shared" si="0"/>
        <v>30000</v>
      </c>
      <c r="N27" s="99">
        <f t="shared" si="0"/>
        <v>33333.3333333333</v>
      </c>
      <c r="O27" s="218"/>
      <c r="P27" s="218"/>
      <c r="Q27" s="218"/>
      <c r="R27" s="218"/>
      <c r="S27" s="277"/>
    </row>
    <row r="28" spans="2:19">
      <c r="B28" s="217"/>
      <c r="C28" s="73"/>
      <c r="D28" s="65" t="s">
        <v>51</v>
      </c>
      <c r="E28" s="67">
        <v>0.005</v>
      </c>
      <c r="F28" s="67">
        <v>0.005</v>
      </c>
      <c r="G28" s="208">
        <v>0.01</v>
      </c>
      <c r="H28" s="208">
        <v>0.01</v>
      </c>
      <c r="I28" s="208">
        <v>0.01</v>
      </c>
      <c r="J28" s="208">
        <v>0.01</v>
      </c>
      <c r="K28" s="208">
        <v>0.01</v>
      </c>
      <c r="L28" s="208">
        <v>0.01</v>
      </c>
      <c r="M28" s="208">
        <v>0.01</v>
      </c>
      <c r="N28" s="265">
        <v>0.01</v>
      </c>
      <c r="O28" s="218"/>
      <c r="P28" s="218"/>
      <c r="Q28" s="218"/>
      <c r="R28" s="218"/>
      <c r="S28" s="277"/>
    </row>
    <row r="29" spans="2:22">
      <c r="B29" s="217"/>
      <c r="C29" s="73"/>
      <c r="D29" s="65" t="s">
        <v>52</v>
      </c>
      <c r="E29" s="65">
        <f>E26*E28</f>
        <v>500</v>
      </c>
      <c r="F29" s="65">
        <f t="shared" ref="F29:N29" si="1">F26*F28</f>
        <v>1000</v>
      </c>
      <c r="G29" s="65">
        <f t="shared" si="1"/>
        <v>3000</v>
      </c>
      <c r="H29" s="65">
        <f t="shared" si="1"/>
        <v>4000</v>
      </c>
      <c r="I29" s="65">
        <f t="shared" si="1"/>
        <v>5000</v>
      </c>
      <c r="J29" s="65">
        <f t="shared" si="1"/>
        <v>6000</v>
      </c>
      <c r="K29" s="65">
        <f t="shared" si="1"/>
        <v>7000</v>
      </c>
      <c r="L29" s="65">
        <f t="shared" si="1"/>
        <v>8000</v>
      </c>
      <c r="M29" s="65">
        <f t="shared" si="1"/>
        <v>9000</v>
      </c>
      <c r="N29" s="98">
        <f t="shared" si="1"/>
        <v>10000</v>
      </c>
      <c r="O29" s="218"/>
      <c r="P29" s="218"/>
      <c r="Q29" s="218"/>
      <c r="R29" s="218"/>
      <c r="S29" s="277"/>
      <c r="T29" s="218"/>
      <c r="U29" s="218"/>
      <c r="V29" s="218"/>
    </row>
    <row r="30" spans="2:22">
      <c r="B30" s="217"/>
      <c r="C30" s="73"/>
      <c r="D30" s="65" t="s">
        <v>53</v>
      </c>
      <c r="E30" s="65">
        <v>3500</v>
      </c>
      <c r="F30" s="65">
        <v>3500</v>
      </c>
      <c r="G30" s="65">
        <v>5000</v>
      </c>
      <c r="H30" s="65">
        <v>5000</v>
      </c>
      <c r="I30" s="65">
        <v>5000</v>
      </c>
      <c r="J30" s="65">
        <v>5000</v>
      </c>
      <c r="K30" s="65">
        <v>5000</v>
      </c>
      <c r="L30" s="65">
        <v>5000</v>
      </c>
      <c r="M30" s="65">
        <v>5000</v>
      </c>
      <c r="N30" s="98">
        <v>5000</v>
      </c>
      <c r="O30" s="218"/>
      <c r="P30" s="218"/>
      <c r="Q30" s="218"/>
      <c r="R30" s="218"/>
      <c r="S30" s="277"/>
      <c r="T30" s="218"/>
      <c r="U30" s="218"/>
      <c r="V30" s="218"/>
    </row>
    <row r="31" ht="17.25" spans="2:22">
      <c r="B31" s="217"/>
      <c r="C31" s="75"/>
      <c r="D31" s="77" t="s">
        <v>54</v>
      </c>
      <c r="E31" s="77">
        <f>E30+E29</f>
        <v>4000</v>
      </c>
      <c r="F31" s="77">
        <f t="shared" ref="F31:N31" si="2">F30+F29</f>
        <v>4500</v>
      </c>
      <c r="G31" s="77">
        <f t="shared" si="2"/>
        <v>8000</v>
      </c>
      <c r="H31" s="77">
        <f t="shared" si="2"/>
        <v>9000</v>
      </c>
      <c r="I31" s="77">
        <f t="shared" si="2"/>
        <v>10000</v>
      </c>
      <c r="J31" s="77">
        <f t="shared" si="2"/>
        <v>11000</v>
      </c>
      <c r="K31" s="77">
        <f t="shared" si="2"/>
        <v>12000</v>
      </c>
      <c r="L31" s="77">
        <f t="shared" si="2"/>
        <v>13000</v>
      </c>
      <c r="M31" s="77">
        <f t="shared" si="2"/>
        <v>14000</v>
      </c>
      <c r="N31" s="266">
        <f t="shared" si="2"/>
        <v>15000</v>
      </c>
      <c r="O31" s="218"/>
      <c r="P31" s="218"/>
      <c r="Q31" s="218"/>
      <c r="R31" s="218"/>
      <c r="S31" s="277"/>
      <c r="T31" s="218"/>
      <c r="U31" s="218"/>
      <c r="V31" s="218"/>
    </row>
    <row r="32" spans="2:22">
      <c r="B32" s="217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67" t="s">
        <v>55</v>
      </c>
      <c r="Q32" s="267"/>
      <c r="R32" s="267"/>
      <c r="S32" s="279"/>
      <c r="T32" s="218"/>
      <c r="U32" s="218"/>
      <c r="V32" s="218"/>
    </row>
    <row r="33" spans="2:22">
      <c r="B33" s="217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67"/>
      <c r="Q33" s="267"/>
      <c r="R33" s="267"/>
      <c r="S33" s="279"/>
      <c r="T33" s="218"/>
      <c r="U33" s="218"/>
      <c r="V33" s="218"/>
    </row>
    <row r="34" ht="31.5" spans="2:22">
      <c r="B34" s="217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68" t="s">
        <v>56</v>
      </c>
      <c r="Q34" s="218"/>
      <c r="R34" s="268"/>
      <c r="S34" s="277"/>
      <c r="T34" s="218"/>
      <c r="U34" s="218"/>
      <c r="V34" s="218"/>
    </row>
    <row r="35" ht="17.25" spans="2:22">
      <c r="B35" s="221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78"/>
      <c r="T35" s="218"/>
      <c r="U35" s="218"/>
      <c r="V35" s="218"/>
    </row>
    <row r="39" spans="2:20">
      <c r="B39" s="203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52"/>
    </row>
    <row r="40" customHeight="1" spans="2:20">
      <c r="B40" s="217"/>
      <c r="C40" s="218"/>
      <c r="D40" s="218" t="s">
        <v>57</v>
      </c>
      <c r="E40" s="218" t="s">
        <v>58</v>
      </c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77"/>
    </row>
    <row r="41" ht="17.25" customHeight="1" spans="2:20">
      <c r="B41" s="217"/>
      <c r="C41" s="218"/>
      <c r="D41" s="218"/>
      <c r="E41" s="218" t="s">
        <v>59</v>
      </c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67" t="s">
        <v>60</v>
      </c>
      <c r="S41" s="267"/>
      <c r="T41" s="277"/>
    </row>
    <row r="42" ht="17.25" customHeight="1" spans="2:20">
      <c r="B42" s="217"/>
      <c r="C42" s="203"/>
      <c r="D42" s="223" t="s">
        <v>61</v>
      </c>
      <c r="E42" s="224"/>
      <c r="F42" s="225" t="s">
        <v>62</v>
      </c>
      <c r="G42" s="225" t="s">
        <v>63</v>
      </c>
      <c r="H42" s="225" t="s">
        <v>64</v>
      </c>
      <c r="I42" s="225"/>
      <c r="J42" s="225"/>
      <c r="K42" s="225"/>
      <c r="L42" s="225"/>
      <c r="M42" s="269"/>
      <c r="N42" s="218"/>
      <c r="O42" s="218"/>
      <c r="P42" s="218"/>
      <c r="Q42" s="218"/>
      <c r="R42" s="267"/>
      <c r="S42" s="267"/>
      <c r="T42" s="277"/>
    </row>
    <row r="43" ht="39.75" customHeight="1" spans="2:20">
      <c r="B43" s="217"/>
      <c r="C43" s="226" t="s">
        <v>65</v>
      </c>
      <c r="D43" s="227" t="s">
        <v>66</v>
      </c>
      <c r="E43" s="228" t="s">
        <v>67</v>
      </c>
      <c r="F43" s="229" t="s">
        <v>68</v>
      </c>
      <c r="G43" s="230" t="s">
        <v>69</v>
      </c>
      <c r="H43" s="229" t="s">
        <v>70</v>
      </c>
      <c r="I43" s="229" t="s">
        <v>71</v>
      </c>
      <c r="J43" s="229" t="s">
        <v>72</v>
      </c>
      <c r="K43" s="229" t="s">
        <v>73</v>
      </c>
      <c r="L43" s="229" t="s">
        <v>74</v>
      </c>
      <c r="M43" s="270" t="s">
        <v>75</v>
      </c>
      <c r="N43" s="271" t="s">
        <v>76</v>
      </c>
      <c r="O43" s="229"/>
      <c r="P43" s="229"/>
      <c r="Q43" s="218"/>
      <c r="R43" s="268" t="s">
        <v>77</v>
      </c>
      <c r="S43" s="218"/>
      <c r="T43" s="277"/>
    </row>
    <row r="44" ht="20.1" customHeight="1" spans="2:20">
      <c r="B44" s="217"/>
      <c r="C44" s="231"/>
      <c r="D44" s="227"/>
      <c r="E44" s="228"/>
      <c r="F44" s="232">
        <v>0.004</v>
      </c>
      <c r="G44" s="233">
        <v>0.0045</v>
      </c>
      <c r="H44" s="232">
        <v>0.005</v>
      </c>
      <c r="I44" s="232">
        <v>0.0055</v>
      </c>
      <c r="J44" s="232">
        <v>0.006</v>
      </c>
      <c r="K44" s="232">
        <v>0.0065</v>
      </c>
      <c r="L44" s="272">
        <v>0.7</v>
      </c>
      <c r="M44" s="273">
        <v>0.0075</v>
      </c>
      <c r="N44" s="64" t="s">
        <v>78</v>
      </c>
      <c r="O44" s="65"/>
      <c r="P44" s="65"/>
      <c r="Q44" s="218"/>
      <c r="R44" s="218"/>
      <c r="S44" s="218"/>
      <c r="T44" s="277"/>
    </row>
    <row r="45" ht="13.5" customHeight="1" spans="2:20">
      <c r="B45" s="217"/>
      <c r="C45" s="231"/>
      <c r="D45" s="227" t="s">
        <v>79</v>
      </c>
      <c r="E45" s="228" t="s">
        <v>80</v>
      </c>
      <c r="F45" s="66" t="s">
        <v>81</v>
      </c>
      <c r="G45" s="234" t="s">
        <v>82</v>
      </c>
      <c r="H45" s="66" t="s">
        <v>83</v>
      </c>
      <c r="I45" s="66" t="s">
        <v>84</v>
      </c>
      <c r="J45" s="66" t="s">
        <v>85</v>
      </c>
      <c r="K45" s="66" t="s">
        <v>86</v>
      </c>
      <c r="L45" s="66"/>
      <c r="M45" s="99"/>
      <c r="N45" s="64"/>
      <c r="O45" s="65"/>
      <c r="P45" s="65"/>
      <c r="Q45" s="218"/>
      <c r="R45" s="218"/>
      <c r="S45" s="218"/>
      <c r="T45" s="277"/>
    </row>
    <row r="46" spans="2:20">
      <c r="B46" s="217"/>
      <c r="C46" s="231"/>
      <c r="D46" s="227"/>
      <c r="E46" s="228"/>
      <c r="F46" s="67">
        <v>0</v>
      </c>
      <c r="G46" s="233">
        <v>0.001</v>
      </c>
      <c r="H46" s="67">
        <v>0.002</v>
      </c>
      <c r="I46" s="67">
        <v>0.003</v>
      </c>
      <c r="J46" s="67">
        <v>0.004</v>
      </c>
      <c r="K46" s="67">
        <v>0.005</v>
      </c>
      <c r="L46" s="208"/>
      <c r="M46" s="265"/>
      <c r="N46" s="64"/>
      <c r="O46" s="65"/>
      <c r="P46" s="65"/>
      <c r="Q46" s="218"/>
      <c r="R46" s="218"/>
      <c r="S46" s="218"/>
      <c r="T46" s="277"/>
    </row>
    <row r="47" spans="2:20">
      <c r="B47" s="217"/>
      <c r="C47" s="231"/>
      <c r="D47" s="227"/>
      <c r="E47" s="228" t="s">
        <v>87</v>
      </c>
      <c r="F47" s="66" t="s">
        <v>88</v>
      </c>
      <c r="G47" s="234" t="s">
        <v>89</v>
      </c>
      <c r="H47" s="66" t="s">
        <v>90</v>
      </c>
      <c r="I47" s="66" t="s">
        <v>91</v>
      </c>
      <c r="J47" s="66" t="s">
        <v>92</v>
      </c>
      <c r="K47" s="66" t="s">
        <v>93</v>
      </c>
      <c r="L47" s="208"/>
      <c r="M47" s="265"/>
      <c r="N47" s="64"/>
      <c r="O47" s="65"/>
      <c r="P47" s="65"/>
      <c r="Q47" s="218"/>
      <c r="R47" s="218"/>
      <c r="S47" s="218"/>
      <c r="T47" s="277"/>
    </row>
    <row r="48" spans="2:20">
      <c r="B48" s="217"/>
      <c r="C48" s="231"/>
      <c r="D48" s="227"/>
      <c r="E48" s="228"/>
      <c r="F48" s="67">
        <v>0</v>
      </c>
      <c r="G48" s="233">
        <v>0.001</v>
      </c>
      <c r="H48" s="67">
        <v>0.002</v>
      </c>
      <c r="I48" s="67">
        <v>0.003</v>
      </c>
      <c r="J48" s="67">
        <v>0.004</v>
      </c>
      <c r="K48" s="67">
        <v>0.005</v>
      </c>
      <c r="L48" s="208"/>
      <c r="M48" s="265"/>
      <c r="N48" s="64"/>
      <c r="O48" s="65"/>
      <c r="P48" s="65"/>
      <c r="Q48" s="218"/>
      <c r="R48" s="218"/>
      <c r="S48" s="218"/>
      <c r="T48" s="277"/>
    </row>
    <row r="49" spans="2:20">
      <c r="B49" s="217"/>
      <c r="C49" s="231"/>
      <c r="D49" s="227"/>
      <c r="E49" s="228" t="s">
        <v>94</v>
      </c>
      <c r="F49" s="235" t="s">
        <v>95</v>
      </c>
      <c r="G49" s="236" t="s">
        <v>96</v>
      </c>
      <c r="H49" s="235" t="s">
        <v>97</v>
      </c>
      <c r="I49" s="235" t="s">
        <v>98</v>
      </c>
      <c r="J49" s="66" t="s">
        <v>99</v>
      </c>
      <c r="K49" s="66" t="s">
        <v>100</v>
      </c>
      <c r="L49" s="66"/>
      <c r="M49" s="99"/>
      <c r="N49" s="64"/>
      <c r="O49" s="65"/>
      <c r="P49" s="65"/>
      <c r="Q49" s="218"/>
      <c r="R49" s="218"/>
      <c r="S49" s="218"/>
      <c r="T49" s="277"/>
    </row>
    <row r="50" spans="2:20">
      <c r="B50" s="217"/>
      <c r="C50" s="231"/>
      <c r="D50" s="227"/>
      <c r="E50" s="228"/>
      <c r="F50" s="67">
        <v>0.0005</v>
      </c>
      <c r="G50" s="233">
        <v>0.0008</v>
      </c>
      <c r="H50" s="67">
        <v>0.0009</v>
      </c>
      <c r="I50" s="67">
        <v>0.001</v>
      </c>
      <c r="J50" s="67">
        <v>0.0011</v>
      </c>
      <c r="K50" s="67">
        <v>0.0012</v>
      </c>
      <c r="L50" s="65"/>
      <c r="M50" s="98"/>
      <c r="N50" s="64"/>
      <c r="O50" s="65"/>
      <c r="P50" s="65"/>
      <c r="Q50" s="218"/>
      <c r="R50" s="218"/>
      <c r="S50" s="218"/>
      <c r="T50" s="277"/>
    </row>
    <row r="51" ht="14.25" customHeight="1" spans="2:20">
      <c r="B51" s="217"/>
      <c r="C51" s="231"/>
      <c r="D51" s="227" t="s">
        <v>101</v>
      </c>
      <c r="E51" s="228" t="s">
        <v>102</v>
      </c>
      <c r="F51" s="65" t="s">
        <v>103</v>
      </c>
      <c r="G51" s="237" t="s">
        <v>104</v>
      </c>
      <c r="H51" s="65" t="s">
        <v>105</v>
      </c>
      <c r="I51" s="65" t="s">
        <v>106</v>
      </c>
      <c r="J51" s="65" t="s">
        <v>107</v>
      </c>
      <c r="K51" s="65" t="s">
        <v>108</v>
      </c>
      <c r="L51" s="65"/>
      <c r="M51" s="98"/>
      <c r="N51" s="64"/>
      <c r="O51" s="65"/>
      <c r="P51" s="65"/>
      <c r="Q51" s="218"/>
      <c r="R51" s="218"/>
      <c r="S51" s="218"/>
      <c r="T51" s="277"/>
    </row>
    <row r="52" spans="2:20">
      <c r="B52" s="217"/>
      <c r="C52" s="231"/>
      <c r="D52" s="227"/>
      <c r="E52" s="228"/>
      <c r="F52" s="67">
        <v>0.0005</v>
      </c>
      <c r="G52" s="233">
        <v>0.0008</v>
      </c>
      <c r="H52" s="67">
        <v>0.0009</v>
      </c>
      <c r="I52" s="67">
        <v>0.001</v>
      </c>
      <c r="J52" s="67">
        <v>0.0011</v>
      </c>
      <c r="K52" s="67">
        <v>0.0012</v>
      </c>
      <c r="L52" s="238"/>
      <c r="M52" s="274"/>
      <c r="N52" s="64"/>
      <c r="O52" s="65"/>
      <c r="P52" s="65"/>
      <c r="Q52" s="218"/>
      <c r="R52" s="218"/>
      <c r="S52" s="218"/>
      <c r="T52" s="277"/>
    </row>
    <row r="53" spans="2:20">
      <c r="B53" s="217"/>
      <c r="C53" s="231"/>
      <c r="D53" s="227"/>
      <c r="E53" s="228" t="s">
        <v>109</v>
      </c>
      <c r="F53" s="238" t="s">
        <v>110</v>
      </c>
      <c r="G53" s="239" t="s">
        <v>111</v>
      </c>
      <c r="H53" s="238" t="s">
        <v>112</v>
      </c>
      <c r="I53" s="238" t="s">
        <v>113</v>
      </c>
      <c r="J53" s="238" t="s">
        <v>114</v>
      </c>
      <c r="K53" s="238"/>
      <c r="L53" s="238"/>
      <c r="M53" s="274"/>
      <c r="N53" s="64"/>
      <c r="O53" s="65"/>
      <c r="P53" s="65"/>
      <c r="Q53" s="218"/>
      <c r="R53" s="218"/>
      <c r="S53" s="218"/>
      <c r="T53" s="277"/>
    </row>
    <row r="54" ht="17.25" spans="2:20">
      <c r="B54" s="217"/>
      <c r="C54" s="240"/>
      <c r="D54" s="241"/>
      <c r="E54" s="242"/>
      <c r="F54" s="243">
        <v>0.0005</v>
      </c>
      <c r="G54" s="244">
        <v>0.0008</v>
      </c>
      <c r="H54" s="243">
        <v>0.0009</v>
      </c>
      <c r="I54" s="243">
        <v>0.001</v>
      </c>
      <c r="J54" s="243">
        <v>0.0012</v>
      </c>
      <c r="K54" s="243"/>
      <c r="L54" s="275"/>
      <c r="M54" s="276"/>
      <c r="N54" s="64"/>
      <c r="O54" s="65"/>
      <c r="P54" s="65"/>
      <c r="Q54" s="218"/>
      <c r="R54" s="218"/>
      <c r="S54" s="218"/>
      <c r="T54" s="277"/>
    </row>
    <row r="55" spans="2:20">
      <c r="B55" s="217"/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8"/>
      <c r="P55" s="218"/>
      <c r="Q55" s="218"/>
      <c r="R55" s="218"/>
      <c r="S55" s="218"/>
      <c r="T55" s="277"/>
    </row>
    <row r="56" spans="2:20">
      <c r="B56" s="217"/>
      <c r="C56" s="218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77"/>
    </row>
    <row r="57" ht="17.25" spans="2:20">
      <c r="B57" s="217"/>
      <c r="C57" s="218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77"/>
    </row>
    <row r="58" spans="2:20">
      <c r="B58" s="217"/>
      <c r="C58" s="218"/>
      <c r="D58" s="245" t="s">
        <v>115</v>
      </c>
      <c r="E58" s="62" t="s">
        <v>116</v>
      </c>
      <c r="F58" s="246" t="s">
        <v>117</v>
      </c>
      <c r="G58" s="218"/>
      <c r="H58" s="245" t="s">
        <v>118</v>
      </c>
      <c r="I58" s="62" t="s">
        <v>116</v>
      </c>
      <c r="J58" s="246" t="s">
        <v>117</v>
      </c>
      <c r="K58" s="218"/>
      <c r="L58" s="218" t="s">
        <v>119</v>
      </c>
      <c r="M58" s="218"/>
      <c r="N58" s="218"/>
      <c r="O58" s="218"/>
      <c r="P58" s="218"/>
      <c r="Q58" s="218"/>
      <c r="R58" s="218"/>
      <c r="S58" s="218"/>
      <c r="T58" s="277"/>
    </row>
    <row r="59" spans="2:20">
      <c r="B59" s="217"/>
      <c r="C59" s="218"/>
      <c r="D59" s="247" t="s">
        <v>120</v>
      </c>
      <c r="E59" s="65" t="s">
        <v>48</v>
      </c>
      <c r="F59" s="248">
        <v>0.005</v>
      </c>
      <c r="G59" s="218"/>
      <c r="H59" s="247" t="s">
        <v>120</v>
      </c>
      <c r="I59" s="65" t="s">
        <v>48</v>
      </c>
      <c r="J59" s="248">
        <v>0.004</v>
      </c>
      <c r="K59" s="218"/>
      <c r="L59" s="218" t="s">
        <v>121</v>
      </c>
      <c r="M59" s="218"/>
      <c r="N59" s="218"/>
      <c r="O59" s="218"/>
      <c r="P59" s="218"/>
      <c r="Q59" s="218"/>
      <c r="R59" s="218"/>
      <c r="S59" s="218"/>
      <c r="T59" s="277"/>
    </row>
    <row r="60" spans="2:20">
      <c r="B60" s="217"/>
      <c r="C60" s="218"/>
      <c r="D60" s="247" t="s">
        <v>122</v>
      </c>
      <c r="E60" s="65" t="s">
        <v>123</v>
      </c>
      <c r="F60" s="249"/>
      <c r="G60" s="218"/>
      <c r="H60" s="247" t="s">
        <v>122</v>
      </c>
      <c r="I60" s="65" t="s">
        <v>45</v>
      </c>
      <c r="J60" s="249"/>
      <c r="K60" s="218"/>
      <c r="L60" s="218" t="s">
        <v>124</v>
      </c>
      <c r="M60" s="218"/>
      <c r="N60" s="218"/>
      <c r="O60" s="218"/>
      <c r="P60" s="218"/>
      <c r="Q60" s="218"/>
      <c r="R60" s="218"/>
      <c r="S60" s="218"/>
      <c r="T60" s="277"/>
    </row>
    <row r="61" spans="2:20">
      <c r="B61" s="217"/>
      <c r="C61" s="218"/>
      <c r="D61" s="247" t="s">
        <v>125</v>
      </c>
      <c r="E61" s="67">
        <f>85.9/100</f>
        <v>0.859</v>
      </c>
      <c r="F61" s="250"/>
      <c r="G61" s="218"/>
      <c r="H61" s="247" t="s">
        <v>125</v>
      </c>
      <c r="I61" s="67">
        <v>0.7</v>
      </c>
      <c r="J61" s="250"/>
      <c r="K61" s="218"/>
      <c r="L61" s="218"/>
      <c r="M61" s="218"/>
      <c r="N61" s="218"/>
      <c r="O61" s="218"/>
      <c r="P61" s="218"/>
      <c r="Q61" s="218"/>
      <c r="R61" s="218"/>
      <c r="S61" s="218"/>
      <c r="T61" s="277"/>
    </row>
    <row r="62" spans="2:20">
      <c r="B62" s="217"/>
      <c r="C62" s="218"/>
      <c r="D62" s="205" t="s">
        <v>126</v>
      </c>
      <c r="E62" s="65" t="s">
        <v>82</v>
      </c>
      <c r="F62" s="251">
        <v>0.001</v>
      </c>
      <c r="G62" s="218"/>
      <c r="H62" s="205" t="s">
        <v>126</v>
      </c>
      <c r="I62" s="65" t="s">
        <v>81</v>
      </c>
      <c r="J62" s="251">
        <v>0</v>
      </c>
      <c r="K62" s="218"/>
      <c r="L62" s="218"/>
      <c r="M62" s="218"/>
      <c r="N62" s="218"/>
      <c r="O62" s="218"/>
      <c r="P62" s="218"/>
      <c r="Q62" s="218"/>
      <c r="R62" s="218"/>
      <c r="S62" s="218"/>
      <c r="T62" s="277"/>
    </row>
    <row r="63" spans="2:20">
      <c r="B63" s="217"/>
      <c r="C63" s="218"/>
      <c r="D63" s="205" t="s">
        <v>127</v>
      </c>
      <c r="E63" s="65" t="s">
        <v>89</v>
      </c>
      <c r="F63" s="251">
        <v>0.001</v>
      </c>
      <c r="G63" s="218"/>
      <c r="H63" s="205" t="s">
        <v>127</v>
      </c>
      <c r="I63" s="65" t="s">
        <v>128</v>
      </c>
      <c r="J63" s="251">
        <v>0</v>
      </c>
      <c r="K63" s="218"/>
      <c r="L63" s="218"/>
      <c r="M63" s="218"/>
      <c r="N63" s="218"/>
      <c r="O63" s="218"/>
      <c r="P63" s="218"/>
      <c r="Q63" s="218"/>
      <c r="R63" s="218"/>
      <c r="S63" s="218"/>
      <c r="T63" s="277"/>
    </row>
    <row r="64" spans="2:20">
      <c r="B64" s="217"/>
      <c r="C64" s="218"/>
      <c r="D64" s="205" t="s">
        <v>129</v>
      </c>
      <c r="E64" s="208">
        <v>0.59</v>
      </c>
      <c r="F64" s="251">
        <v>0.0008</v>
      </c>
      <c r="G64" s="218"/>
      <c r="H64" s="205" t="s">
        <v>129</v>
      </c>
      <c r="I64" s="208">
        <v>0.81</v>
      </c>
      <c r="J64" s="251">
        <v>0.0011</v>
      </c>
      <c r="K64" s="218"/>
      <c r="L64" s="218"/>
      <c r="M64" s="218"/>
      <c r="N64" s="218"/>
      <c r="O64" s="218"/>
      <c r="P64" s="218"/>
      <c r="Q64" s="218"/>
      <c r="R64" s="218"/>
      <c r="S64" s="218"/>
      <c r="T64" s="277"/>
    </row>
    <row r="65" spans="2:20">
      <c r="B65" s="217"/>
      <c r="C65" s="218"/>
      <c r="D65" s="205" t="s">
        <v>130</v>
      </c>
      <c r="E65" s="67">
        <v>0.015</v>
      </c>
      <c r="F65" s="251">
        <v>0.0008</v>
      </c>
      <c r="G65" s="218"/>
      <c r="H65" s="205" t="s">
        <v>130</v>
      </c>
      <c r="I65" s="67">
        <v>0.02</v>
      </c>
      <c r="J65" s="251">
        <v>0.0009</v>
      </c>
      <c r="K65" s="218"/>
      <c r="L65" s="218"/>
      <c r="M65" s="218"/>
      <c r="N65" s="218"/>
      <c r="O65" s="218"/>
      <c r="P65" s="218"/>
      <c r="Q65" s="218"/>
      <c r="R65" s="218"/>
      <c r="S65" s="218"/>
      <c r="T65" s="277"/>
    </row>
    <row r="66" ht="17.25" spans="2:20">
      <c r="B66" s="217"/>
      <c r="C66" s="218"/>
      <c r="D66" s="280" t="s">
        <v>131</v>
      </c>
      <c r="E66" s="210">
        <v>0.38</v>
      </c>
      <c r="F66" s="281">
        <v>0.0008</v>
      </c>
      <c r="G66" s="218"/>
      <c r="H66" s="280" t="s">
        <v>131</v>
      </c>
      <c r="I66" s="210">
        <v>0.41</v>
      </c>
      <c r="J66" s="281">
        <v>0.0009</v>
      </c>
      <c r="K66" s="218"/>
      <c r="L66" s="218"/>
      <c r="M66" s="218"/>
      <c r="N66" s="218"/>
      <c r="O66" s="218"/>
      <c r="P66" s="218"/>
      <c r="Q66" s="218"/>
      <c r="R66" s="218"/>
      <c r="S66" s="218"/>
      <c r="T66" s="277"/>
    </row>
    <row r="67" spans="2:20">
      <c r="B67" s="217"/>
      <c r="C67" s="218"/>
      <c r="D67" s="218"/>
      <c r="E67" s="218" t="s">
        <v>132</v>
      </c>
      <c r="F67" s="282">
        <f>SUM(F59:F66)</f>
        <v>0.0094</v>
      </c>
      <c r="G67" s="218"/>
      <c r="H67" s="218"/>
      <c r="I67" s="218" t="s">
        <v>132</v>
      </c>
      <c r="J67" s="282">
        <f>SUM(J59:J66)</f>
        <v>0.0069</v>
      </c>
      <c r="K67" s="218"/>
      <c r="L67" s="218"/>
      <c r="M67" s="218"/>
      <c r="N67" s="218"/>
      <c r="O67" s="218"/>
      <c r="P67" s="218"/>
      <c r="Q67" s="218"/>
      <c r="R67" s="218"/>
      <c r="S67" s="218"/>
      <c r="T67" s="277"/>
    </row>
    <row r="68" spans="2:20">
      <c r="B68" s="217"/>
      <c r="C68" s="218"/>
      <c r="D68" s="218"/>
      <c r="E68" s="218" t="s">
        <v>133</v>
      </c>
      <c r="F68" s="283">
        <f>859000*F67</f>
        <v>8074.6</v>
      </c>
      <c r="G68" s="218"/>
      <c r="H68" s="218"/>
      <c r="I68" s="218" t="s">
        <v>133</v>
      </c>
      <c r="J68" s="283">
        <f>700000*J67</f>
        <v>4830</v>
      </c>
      <c r="K68" s="218"/>
      <c r="L68" s="218"/>
      <c r="M68" s="218"/>
      <c r="N68" s="218"/>
      <c r="O68" s="218"/>
      <c r="P68" s="218"/>
      <c r="Q68" s="218"/>
      <c r="R68" s="218"/>
      <c r="S68" s="218"/>
      <c r="T68" s="277"/>
    </row>
    <row r="69" spans="2:20">
      <c r="B69" s="217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77"/>
    </row>
    <row r="70" ht="17.25" spans="2:20">
      <c r="B70" s="217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77"/>
    </row>
    <row r="71" spans="2:20">
      <c r="B71" s="217"/>
      <c r="C71" s="218"/>
      <c r="D71" s="284"/>
      <c r="E71" s="285" t="s">
        <v>134</v>
      </c>
      <c r="F71" s="286" t="s">
        <v>135</v>
      </c>
      <c r="G71" s="287" t="s">
        <v>136</v>
      </c>
      <c r="H71" s="287"/>
      <c r="I71" s="287"/>
      <c r="J71" s="287"/>
      <c r="K71" s="304"/>
      <c r="L71" s="218"/>
      <c r="M71" s="218"/>
      <c r="N71" s="218"/>
      <c r="O71" s="218"/>
      <c r="P71" s="218"/>
      <c r="Q71" s="218"/>
      <c r="R71" s="218"/>
      <c r="S71" s="218"/>
      <c r="T71" s="277"/>
    </row>
    <row r="72" spans="2:20">
      <c r="B72" s="217"/>
      <c r="C72" s="218"/>
      <c r="D72" s="215" t="s">
        <v>115</v>
      </c>
      <c r="E72" s="65" t="s">
        <v>116</v>
      </c>
      <c r="F72" s="214" t="s">
        <v>117</v>
      </c>
      <c r="G72" s="214" t="s">
        <v>137</v>
      </c>
      <c r="H72" s="288" t="s">
        <v>138</v>
      </c>
      <c r="I72" s="305" t="s">
        <v>139</v>
      </c>
      <c r="J72" s="306"/>
      <c r="K72" s="307"/>
      <c r="L72" s="218"/>
      <c r="M72" s="218"/>
      <c r="N72" s="218"/>
      <c r="O72" s="218"/>
      <c r="P72" s="218"/>
      <c r="Q72" s="218"/>
      <c r="R72" s="218"/>
      <c r="S72" s="218"/>
      <c r="T72" s="277"/>
    </row>
    <row r="73" ht="13.5" customHeight="1" spans="2:20">
      <c r="B73" s="217"/>
      <c r="C73" s="218"/>
      <c r="D73" s="247" t="s">
        <v>120</v>
      </c>
      <c r="E73" s="65">
        <v>1000000</v>
      </c>
      <c r="F73" s="289">
        <v>0.005</v>
      </c>
      <c r="G73" s="290" t="s">
        <v>140</v>
      </c>
      <c r="H73" s="291" t="s">
        <v>141</v>
      </c>
      <c r="I73" s="290" t="s">
        <v>142</v>
      </c>
      <c r="J73" s="290" t="s">
        <v>143</v>
      </c>
      <c r="K73" s="308" t="s">
        <v>144</v>
      </c>
      <c r="L73" s="218"/>
      <c r="M73" s="218"/>
      <c r="N73" s="218"/>
      <c r="O73" s="218"/>
      <c r="P73" s="218"/>
      <c r="Q73" s="218"/>
      <c r="R73" s="218"/>
      <c r="S73" s="218"/>
      <c r="T73" s="277"/>
    </row>
    <row r="74" spans="2:20">
      <c r="B74" s="217"/>
      <c r="C74" s="218"/>
      <c r="D74" s="247" t="s">
        <v>122</v>
      </c>
      <c r="E74" s="65">
        <v>859000</v>
      </c>
      <c r="F74" s="128"/>
      <c r="G74" s="133">
        <v>0.004</v>
      </c>
      <c r="H74" s="292">
        <v>0.0045</v>
      </c>
      <c r="I74" s="133">
        <v>0.005</v>
      </c>
      <c r="J74" s="309">
        <v>0.0055</v>
      </c>
      <c r="K74" s="251">
        <v>0.006</v>
      </c>
      <c r="L74" s="218"/>
      <c r="M74" s="218"/>
      <c r="N74" s="218"/>
      <c r="O74" s="218"/>
      <c r="P74" s="218"/>
      <c r="Q74" s="218"/>
      <c r="R74" s="218"/>
      <c r="S74" s="218"/>
      <c r="T74" s="277"/>
    </row>
    <row r="75" ht="13.5" customHeight="1" spans="2:20">
      <c r="B75" s="217"/>
      <c r="C75" s="218"/>
      <c r="D75" s="247" t="s">
        <v>125</v>
      </c>
      <c r="E75" s="67">
        <f>E74/E73</f>
        <v>0.859</v>
      </c>
      <c r="F75" s="132"/>
      <c r="G75" s="214"/>
      <c r="H75" s="288"/>
      <c r="I75" s="214"/>
      <c r="J75" s="214"/>
      <c r="K75" s="310"/>
      <c r="L75" s="218"/>
      <c r="M75" s="218"/>
      <c r="N75" s="218"/>
      <c r="O75" s="218"/>
      <c r="P75" s="218"/>
      <c r="Q75" s="218"/>
      <c r="R75" s="218"/>
      <c r="S75" s="218"/>
      <c r="T75" s="277"/>
    </row>
    <row r="76" spans="2:20">
      <c r="B76" s="217"/>
      <c r="C76" s="218"/>
      <c r="D76" s="205" t="s">
        <v>126</v>
      </c>
      <c r="E76" s="65" t="s">
        <v>82</v>
      </c>
      <c r="F76" s="133">
        <v>0.001</v>
      </c>
      <c r="G76" s="214" t="s">
        <v>145</v>
      </c>
      <c r="H76" s="288" t="s">
        <v>146</v>
      </c>
      <c r="I76" s="214" t="s">
        <v>147</v>
      </c>
      <c r="J76" s="214" t="s">
        <v>148</v>
      </c>
      <c r="K76" s="310" t="s">
        <v>149</v>
      </c>
      <c r="L76" s="218"/>
      <c r="M76" s="218"/>
      <c r="N76" s="218"/>
      <c r="O76" s="218"/>
      <c r="P76" s="218"/>
      <c r="Q76" s="218"/>
      <c r="R76" s="218"/>
      <c r="S76" s="218"/>
      <c r="T76" s="277"/>
    </row>
    <row r="77" spans="2:20">
      <c r="B77" s="217"/>
      <c r="C77" s="218"/>
      <c r="D77" s="205" t="s">
        <v>127</v>
      </c>
      <c r="E77" s="65" t="s">
        <v>89</v>
      </c>
      <c r="F77" s="133">
        <v>0.001</v>
      </c>
      <c r="G77" s="214" t="s">
        <v>145</v>
      </c>
      <c r="H77" s="288" t="s">
        <v>150</v>
      </c>
      <c r="I77" s="214" t="s">
        <v>151</v>
      </c>
      <c r="J77" s="214" t="s">
        <v>152</v>
      </c>
      <c r="K77" s="310" t="s">
        <v>153</v>
      </c>
      <c r="L77" s="218"/>
      <c r="M77" s="218"/>
      <c r="N77" s="218"/>
      <c r="O77" s="218"/>
      <c r="P77" s="218"/>
      <c r="Q77" s="218"/>
      <c r="R77" s="218"/>
      <c r="S77" s="218"/>
      <c r="T77" s="277"/>
    </row>
    <row r="78" spans="2:20">
      <c r="B78" s="217"/>
      <c r="C78" s="218"/>
      <c r="D78" s="205" t="s">
        <v>154</v>
      </c>
      <c r="E78" s="208">
        <v>0.59</v>
      </c>
      <c r="F78" s="133">
        <v>0.0008</v>
      </c>
      <c r="G78" s="290" t="s">
        <v>155</v>
      </c>
      <c r="H78" s="291" t="s">
        <v>156</v>
      </c>
      <c r="I78" s="290" t="s">
        <v>157</v>
      </c>
      <c r="J78" s="290" t="s">
        <v>158</v>
      </c>
      <c r="K78" s="308" t="s">
        <v>159</v>
      </c>
      <c r="L78" s="218"/>
      <c r="M78" s="218"/>
      <c r="N78" s="218"/>
      <c r="O78" s="218"/>
      <c r="P78" s="218"/>
      <c r="Q78" s="218"/>
      <c r="R78" s="218"/>
      <c r="S78" s="218"/>
      <c r="T78" s="277"/>
    </row>
    <row r="79" spans="2:20">
      <c r="B79" s="217"/>
      <c r="C79" s="218"/>
      <c r="D79" s="205" t="s">
        <v>130</v>
      </c>
      <c r="E79" s="67">
        <v>0.015</v>
      </c>
      <c r="F79" s="133">
        <v>0.0008</v>
      </c>
      <c r="G79" s="290" t="s">
        <v>160</v>
      </c>
      <c r="H79" s="291" t="s">
        <v>161</v>
      </c>
      <c r="I79" s="291" t="s">
        <v>162</v>
      </c>
      <c r="J79" s="291" t="s">
        <v>163</v>
      </c>
      <c r="K79" s="311" t="s">
        <v>164</v>
      </c>
      <c r="L79" s="218"/>
      <c r="M79" s="218"/>
      <c r="N79" s="218"/>
      <c r="O79" s="218"/>
      <c r="P79" s="218"/>
      <c r="Q79" s="218"/>
      <c r="R79" s="218"/>
      <c r="S79" s="218"/>
      <c r="T79" s="277"/>
    </row>
    <row r="80" spans="2:20">
      <c r="B80" s="217"/>
      <c r="C80" s="218"/>
      <c r="D80" s="205" t="s">
        <v>131</v>
      </c>
      <c r="E80" s="208">
        <v>0.38</v>
      </c>
      <c r="F80" s="133">
        <v>0.0008</v>
      </c>
      <c r="G80" s="290" t="s">
        <v>165</v>
      </c>
      <c r="H80" s="290" t="s">
        <v>166</v>
      </c>
      <c r="I80" s="290" t="s">
        <v>167</v>
      </c>
      <c r="J80" s="290" t="s">
        <v>168</v>
      </c>
      <c r="K80" s="308" t="s">
        <v>169</v>
      </c>
      <c r="L80" s="218"/>
      <c r="M80" s="218"/>
      <c r="N80" s="218"/>
      <c r="O80" s="218"/>
      <c r="P80" s="218"/>
      <c r="Q80" s="218"/>
      <c r="R80" s="218"/>
      <c r="S80" s="218"/>
      <c r="T80" s="277"/>
    </row>
    <row r="81" ht="13.5" customHeight="1" spans="2:20">
      <c r="B81" s="217"/>
      <c r="C81" s="218"/>
      <c r="D81" s="217"/>
      <c r="E81" s="218" t="s">
        <v>132</v>
      </c>
      <c r="F81" s="282">
        <f>SUM(F73:F80)</f>
        <v>0.0094</v>
      </c>
      <c r="G81" s="218"/>
      <c r="H81" s="218"/>
      <c r="I81" s="218"/>
      <c r="J81" s="218"/>
      <c r="K81" s="277"/>
      <c r="L81" s="218"/>
      <c r="M81" s="218"/>
      <c r="N81" s="218"/>
      <c r="O81" s="218"/>
      <c r="P81" s="218"/>
      <c r="Q81" s="218"/>
      <c r="R81" s="218"/>
      <c r="S81" s="218"/>
      <c r="T81" s="277"/>
    </row>
    <row r="82" ht="17.25" spans="2:20">
      <c r="B82" s="217"/>
      <c r="C82" s="218"/>
      <c r="D82" s="221"/>
      <c r="E82" s="222" t="s">
        <v>133</v>
      </c>
      <c r="F82" s="293">
        <f>E74*F81</f>
        <v>8074.6</v>
      </c>
      <c r="G82" s="222"/>
      <c r="H82" s="222"/>
      <c r="I82" s="222"/>
      <c r="J82" s="222"/>
      <c r="K82" s="278"/>
      <c r="L82" s="218"/>
      <c r="M82" s="218"/>
      <c r="N82" s="218"/>
      <c r="O82" s="218"/>
      <c r="P82" s="218"/>
      <c r="Q82" s="218"/>
      <c r="R82" s="218"/>
      <c r="S82" s="218"/>
      <c r="T82" s="277"/>
    </row>
    <row r="83" spans="2:20">
      <c r="B83" s="217"/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77"/>
    </row>
    <row r="84" ht="17.25" spans="2:20">
      <c r="B84" s="221"/>
      <c r="C84" s="222"/>
      <c r="D84" s="222"/>
      <c r="E84" s="222"/>
      <c r="F84" s="222"/>
      <c r="G84" s="222"/>
      <c r="H84" s="222"/>
      <c r="I84" s="222"/>
      <c r="J84" s="222"/>
      <c r="K84" s="222"/>
      <c r="L84" s="222"/>
      <c r="M84" s="222"/>
      <c r="N84" s="222"/>
      <c r="O84" s="222"/>
      <c r="P84" s="222"/>
      <c r="Q84" s="222"/>
      <c r="R84" s="222"/>
      <c r="S84" s="222"/>
      <c r="T84" s="278"/>
    </row>
    <row r="86" spans="2:21">
      <c r="B86" s="203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52"/>
    </row>
    <row r="87" ht="17.25" spans="2:21">
      <c r="B87" s="217"/>
      <c r="C87" s="238" t="s">
        <v>170</v>
      </c>
      <c r="D87" s="294" t="s">
        <v>171</v>
      </c>
      <c r="E87" s="295"/>
      <c r="F87" s="295"/>
      <c r="G87" s="218"/>
      <c r="H87" s="218"/>
      <c r="I87" s="218"/>
      <c r="J87" s="218"/>
      <c r="K87" s="218"/>
      <c r="L87" s="218"/>
      <c r="M87" s="218"/>
      <c r="N87" s="218"/>
      <c r="O87" s="218"/>
      <c r="P87" s="218"/>
      <c r="Q87" s="218"/>
      <c r="R87" s="218"/>
      <c r="S87" s="218"/>
      <c r="T87" s="218"/>
      <c r="U87" s="277"/>
    </row>
    <row r="88" spans="2:21">
      <c r="B88" s="217"/>
      <c r="C88" s="294" t="s">
        <v>172</v>
      </c>
      <c r="D88" s="296" t="s">
        <v>173</v>
      </c>
      <c r="E88" s="295"/>
      <c r="F88" s="295"/>
      <c r="G88" s="218"/>
      <c r="H88" s="297" t="s">
        <v>172</v>
      </c>
      <c r="I88" s="312"/>
      <c r="J88" s="313" t="s">
        <v>174</v>
      </c>
      <c r="K88" s="313" t="s">
        <v>175</v>
      </c>
      <c r="L88" s="313" t="s">
        <v>176</v>
      </c>
      <c r="M88" s="313" t="s">
        <v>177</v>
      </c>
      <c r="N88" s="313" t="s">
        <v>178</v>
      </c>
      <c r="O88" s="204"/>
      <c r="P88" s="252"/>
      <c r="Q88" s="218"/>
      <c r="R88" s="218"/>
      <c r="S88" s="218"/>
      <c r="T88" s="218"/>
      <c r="U88" s="277"/>
    </row>
    <row r="89" spans="2:21">
      <c r="B89" s="217"/>
      <c r="C89" s="294" t="s">
        <v>179</v>
      </c>
      <c r="D89" s="296">
        <v>99</v>
      </c>
      <c r="E89" s="295"/>
      <c r="F89" s="295"/>
      <c r="G89" s="218"/>
      <c r="H89" s="298" t="s">
        <v>179</v>
      </c>
      <c r="I89" s="314"/>
      <c r="J89" s="294">
        <v>99</v>
      </c>
      <c r="K89" s="65">
        <v>129</v>
      </c>
      <c r="L89" s="65">
        <v>159</v>
      </c>
      <c r="M89" s="65">
        <v>199</v>
      </c>
      <c r="N89" s="65">
        <v>239</v>
      </c>
      <c r="O89" s="218"/>
      <c r="P89" s="277"/>
      <c r="Q89" s="218"/>
      <c r="R89" s="218"/>
      <c r="T89" s="218"/>
      <c r="U89" s="277"/>
    </row>
    <row r="90" spans="2:21">
      <c r="B90" s="217"/>
      <c r="C90" s="294" t="s">
        <v>180</v>
      </c>
      <c r="D90" s="296">
        <v>59</v>
      </c>
      <c r="E90" s="295"/>
      <c r="F90" s="295"/>
      <c r="G90" s="218"/>
      <c r="H90" s="299" t="s">
        <v>180</v>
      </c>
      <c r="I90" s="296"/>
      <c r="J90" s="294">
        <v>59</v>
      </c>
      <c r="K90" s="65">
        <v>69</v>
      </c>
      <c r="L90" s="65">
        <v>79</v>
      </c>
      <c r="M90" s="65">
        <v>89</v>
      </c>
      <c r="N90" s="65">
        <v>119</v>
      </c>
      <c r="O90" s="218"/>
      <c r="P90" s="277"/>
      <c r="Q90" s="218"/>
      <c r="R90" s="218"/>
      <c r="S90" s="218"/>
      <c r="T90" s="218"/>
      <c r="U90" s="277"/>
    </row>
    <row r="91" customHeight="1" spans="2:21">
      <c r="B91" s="217"/>
      <c r="C91" s="294" t="s">
        <v>181</v>
      </c>
      <c r="D91" s="296">
        <v>6</v>
      </c>
      <c r="E91" s="295"/>
      <c r="F91" s="295"/>
      <c r="G91" s="218"/>
      <c r="H91" s="299" t="s">
        <v>181</v>
      </c>
      <c r="I91" s="296"/>
      <c r="J91" s="294">
        <v>6</v>
      </c>
      <c r="K91" s="65">
        <v>6</v>
      </c>
      <c r="L91" s="65">
        <v>6</v>
      </c>
      <c r="M91" s="65">
        <v>6</v>
      </c>
      <c r="N91" s="65">
        <v>6</v>
      </c>
      <c r="O91" s="218"/>
      <c r="P91" s="277"/>
      <c r="Q91" s="218"/>
      <c r="R91" s="218"/>
      <c r="S91" s="267" t="s">
        <v>182</v>
      </c>
      <c r="T91" s="267"/>
      <c r="U91" s="277"/>
    </row>
    <row r="92" spans="2:21">
      <c r="B92" s="217"/>
      <c r="C92" s="294" t="s">
        <v>183</v>
      </c>
      <c r="D92" s="296">
        <v>4</v>
      </c>
      <c r="E92" s="295"/>
      <c r="F92" s="295"/>
      <c r="G92" s="218"/>
      <c r="H92" s="299" t="s">
        <v>183</v>
      </c>
      <c r="I92" s="296"/>
      <c r="J92" s="294">
        <v>4</v>
      </c>
      <c r="K92" s="65">
        <v>4</v>
      </c>
      <c r="L92" s="294">
        <v>4</v>
      </c>
      <c r="M92" s="65">
        <v>4</v>
      </c>
      <c r="N92" s="65">
        <v>4</v>
      </c>
      <c r="O92" s="218"/>
      <c r="P92" s="277"/>
      <c r="Q92" s="218"/>
      <c r="R92" s="218"/>
      <c r="S92" s="267"/>
      <c r="T92" s="267"/>
      <c r="U92" s="277"/>
    </row>
    <row r="93" ht="31.5" spans="2:21">
      <c r="B93" s="217"/>
      <c r="C93" s="294" t="s">
        <v>184</v>
      </c>
      <c r="D93" s="296">
        <f>D89*0.055</f>
        <v>5.445</v>
      </c>
      <c r="E93" s="295"/>
      <c r="F93" s="295"/>
      <c r="G93" s="218"/>
      <c r="H93" s="299" t="s">
        <v>185</v>
      </c>
      <c r="I93" s="296"/>
      <c r="J93" s="294">
        <f>J89*0.055</f>
        <v>5.445</v>
      </c>
      <c r="K93" s="65">
        <f>K89*0.055</f>
        <v>7.095</v>
      </c>
      <c r="L93" s="65">
        <f t="shared" ref="L93:N93" si="3">L89*0.055</f>
        <v>8.745</v>
      </c>
      <c r="M93" s="65">
        <f t="shared" si="3"/>
        <v>10.945</v>
      </c>
      <c r="N93" s="65">
        <f t="shared" si="3"/>
        <v>13.145</v>
      </c>
      <c r="O93" s="218"/>
      <c r="P93" s="277"/>
      <c r="Q93" s="218"/>
      <c r="R93" s="218"/>
      <c r="S93" s="268" t="s">
        <v>186</v>
      </c>
      <c r="T93" s="218"/>
      <c r="U93" s="277"/>
    </row>
    <row r="94" spans="2:21">
      <c r="B94" s="217"/>
      <c r="C94" s="294" t="s">
        <v>187</v>
      </c>
      <c r="D94" s="296">
        <f>D89-D90-D91-D92-D93</f>
        <v>24.555</v>
      </c>
      <c r="E94" s="295"/>
      <c r="F94" s="295"/>
      <c r="G94" s="218"/>
      <c r="H94" s="299" t="s">
        <v>187</v>
      </c>
      <c r="I94" s="296"/>
      <c r="J94" s="294">
        <f>J89-J90-J91-J92-J93</f>
        <v>24.555</v>
      </c>
      <c r="K94" s="65">
        <f>K89-K90-K91-K92-K93</f>
        <v>42.905</v>
      </c>
      <c r="L94" s="65">
        <f t="shared" ref="L94:N94" si="4">L89-L90-L91-L92-L93</f>
        <v>61.255</v>
      </c>
      <c r="M94" s="65">
        <f t="shared" si="4"/>
        <v>89.055</v>
      </c>
      <c r="N94" s="65">
        <f t="shared" si="4"/>
        <v>96.855</v>
      </c>
      <c r="O94" s="218"/>
      <c r="P94" s="277"/>
      <c r="Q94" s="218"/>
      <c r="R94" s="218"/>
      <c r="S94" s="218"/>
      <c r="T94" s="218"/>
      <c r="U94" s="277"/>
    </row>
    <row r="95" spans="2:21">
      <c r="B95" s="217"/>
      <c r="C95" s="294" t="s">
        <v>188</v>
      </c>
      <c r="D95" s="296">
        <v>300</v>
      </c>
      <c r="E95" s="295"/>
      <c r="F95" s="295"/>
      <c r="G95" s="218"/>
      <c r="H95" s="299" t="s">
        <v>188</v>
      </c>
      <c r="I95" s="296"/>
      <c r="J95" s="294">
        <v>300</v>
      </c>
      <c r="K95" s="65">
        <v>100</v>
      </c>
      <c r="L95" s="65">
        <v>50</v>
      </c>
      <c r="M95" s="65">
        <v>30</v>
      </c>
      <c r="N95" s="65">
        <v>8</v>
      </c>
      <c r="O95" s="218"/>
      <c r="P95" s="277"/>
      <c r="Q95" s="218"/>
      <c r="R95" s="218"/>
      <c r="S95" s="218"/>
      <c r="T95" s="218"/>
      <c r="U95" s="277"/>
    </row>
    <row r="96" spans="2:21">
      <c r="B96" s="217"/>
      <c r="C96" s="294" t="s">
        <v>189</v>
      </c>
      <c r="D96" s="296">
        <f>D95*D94</f>
        <v>7366.5</v>
      </c>
      <c r="E96" s="295"/>
      <c r="F96" s="295"/>
      <c r="G96" s="218"/>
      <c r="H96" s="299" t="s">
        <v>189</v>
      </c>
      <c r="I96" s="296"/>
      <c r="J96" s="294">
        <f>J95*J94</f>
        <v>7366.5</v>
      </c>
      <c r="K96" s="65">
        <f>K95*K94</f>
        <v>4290.5</v>
      </c>
      <c r="L96" s="65">
        <f t="shared" ref="L96:N96" si="5">L95*L94</f>
        <v>3062.75</v>
      </c>
      <c r="M96" s="65">
        <f t="shared" si="5"/>
        <v>2671.65</v>
      </c>
      <c r="N96" s="65">
        <f t="shared" si="5"/>
        <v>774.84</v>
      </c>
      <c r="O96" s="218"/>
      <c r="P96" s="277"/>
      <c r="Q96" s="218"/>
      <c r="R96" s="218"/>
      <c r="S96" s="218"/>
      <c r="T96" s="218"/>
      <c r="U96" s="277"/>
    </row>
    <row r="97" ht="17.25" spans="2:21">
      <c r="B97" s="217"/>
      <c r="C97" s="294" t="s">
        <v>190</v>
      </c>
      <c r="D97" s="296">
        <v>5000</v>
      </c>
      <c r="E97" s="295"/>
      <c r="F97" s="295"/>
      <c r="G97" s="218"/>
      <c r="H97" s="299" t="s">
        <v>190</v>
      </c>
      <c r="I97" s="296"/>
      <c r="J97" s="294">
        <v>5000</v>
      </c>
      <c r="K97" s="65">
        <v>5000</v>
      </c>
      <c r="L97" s="65">
        <v>500</v>
      </c>
      <c r="M97" s="65">
        <v>200</v>
      </c>
      <c r="N97" s="65">
        <v>100</v>
      </c>
      <c r="O97" s="218" t="s">
        <v>191</v>
      </c>
      <c r="P97" s="277"/>
      <c r="Q97" s="218"/>
      <c r="R97" s="218"/>
      <c r="S97" s="218"/>
      <c r="T97" s="218"/>
      <c r="U97" s="277"/>
    </row>
    <row r="98" ht="17.25" spans="2:21">
      <c r="B98" s="217"/>
      <c r="C98" s="300" t="s">
        <v>192</v>
      </c>
      <c r="D98" s="296">
        <f>D96-D97</f>
        <v>2366.5</v>
      </c>
      <c r="E98" s="295"/>
      <c r="F98" s="295"/>
      <c r="G98" s="218"/>
      <c r="H98" s="301" t="s">
        <v>192</v>
      </c>
      <c r="I98" s="315"/>
      <c r="J98" s="316">
        <f>J96-J97</f>
        <v>2366.5</v>
      </c>
      <c r="K98" s="77">
        <f>K96-K97</f>
        <v>-709.5</v>
      </c>
      <c r="L98" s="77">
        <f t="shared" ref="L98:N98" si="6">L96-L97</f>
        <v>2562.75</v>
      </c>
      <c r="M98" s="77">
        <f t="shared" si="6"/>
        <v>2471.65</v>
      </c>
      <c r="N98" s="317">
        <f t="shared" si="6"/>
        <v>674.84</v>
      </c>
      <c r="O98" s="318">
        <f>SUM(J98:N98)</f>
        <v>7366.24</v>
      </c>
      <c r="P98" s="278"/>
      <c r="Q98" s="218"/>
      <c r="R98" s="218"/>
      <c r="S98" s="218"/>
      <c r="T98" s="218"/>
      <c r="U98" s="277"/>
    </row>
    <row r="99" spans="2:21">
      <c r="B99" s="217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  <c r="T99" s="218"/>
      <c r="U99" s="277"/>
    </row>
    <row r="100" spans="2:21">
      <c r="B100" s="217"/>
      <c r="C100" s="218"/>
      <c r="D100" s="302" t="s">
        <v>193</v>
      </c>
      <c r="E100" s="302"/>
      <c r="F100" s="302"/>
      <c r="G100" s="218" t="s">
        <v>194</v>
      </c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77"/>
    </row>
    <row r="101" spans="2:21">
      <c r="B101" s="217"/>
      <c r="C101" s="218"/>
      <c r="D101" s="218"/>
      <c r="E101" s="218"/>
      <c r="F101" s="218"/>
      <c r="G101" s="218" t="s">
        <v>195</v>
      </c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18"/>
      <c r="U101" s="277"/>
    </row>
    <row r="102" spans="2:21">
      <c r="B102" s="217"/>
      <c r="C102" s="218"/>
      <c r="D102" s="218"/>
      <c r="E102" s="218"/>
      <c r="F102" s="218"/>
      <c r="G102" s="218" t="s">
        <v>196</v>
      </c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18"/>
      <c r="S102" s="218"/>
      <c r="T102" s="218"/>
      <c r="U102" s="277"/>
    </row>
    <row r="103" spans="2:21">
      <c r="B103" s="217"/>
      <c r="C103" s="218"/>
      <c r="D103" s="218"/>
      <c r="E103" s="218"/>
      <c r="F103" s="218"/>
      <c r="G103" s="218" t="s">
        <v>197</v>
      </c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77"/>
    </row>
    <row r="104" spans="2:21">
      <c r="B104" s="217"/>
      <c r="C104" s="218"/>
      <c r="D104" s="218"/>
      <c r="E104" s="218"/>
      <c r="F104" s="218"/>
      <c r="G104" s="218" t="s">
        <v>198</v>
      </c>
      <c r="H104" s="218"/>
      <c r="I104" s="218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77"/>
    </row>
    <row r="105" spans="2:21">
      <c r="B105" s="217"/>
      <c r="C105" s="218"/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18"/>
      <c r="U105" s="277"/>
    </row>
    <row r="106" spans="2:21">
      <c r="B106" s="217"/>
      <c r="C106" s="218"/>
      <c r="D106" s="303" t="s">
        <v>119</v>
      </c>
      <c r="E106" s="303"/>
      <c r="F106" s="303"/>
      <c r="G106" s="218" t="s">
        <v>199</v>
      </c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77"/>
    </row>
    <row r="107" spans="2:21">
      <c r="B107" s="217"/>
      <c r="C107" s="218"/>
      <c r="D107" s="218"/>
      <c r="E107" s="218"/>
      <c r="F107" s="218"/>
      <c r="G107" s="218" t="s">
        <v>200</v>
      </c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77"/>
    </row>
    <row r="108" spans="2:21">
      <c r="B108" s="217"/>
      <c r="C108" s="218"/>
      <c r="D108" s="218"/>
      <c r="E108" s="218"/>
      <c r="F108" s="218"/>
      <c r="G108" s="218" t="s">
        <v>201</v>
      </c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77"/>
    </row>
    <row r="109" spans="2:21">
      <c r="B109" s="217"/>
      <c r="C109" s="218"/>
      <c r="D109" s="218"/>
      <c r="E109" s="218"/>
      <c r="F109" s="218"/>
      <c r="G109" s="218" t="s">
        <v>202</v>
      </c>
      <c r="H109" s="218"/>
      <c r="I109" s="218"/>
      <c r="J109" s="218"/>
      <c r="K109" s="218"/>
      <c r="L109" s="218"/>
      <c r="M109" s="218"/>
      <c r="N109" s="218"/>
      <c r="O109" s="218"/>
      <c r="P109" s="218"/>
      <c r="Q109" s="218"/>
      <c r="R109" s="218"/>
      <c r="S109" s="218"/>
      <c r="T109" s="218"/>
      <c r="U109" s="277"/>
    </row>
    <row r="110" ht="17.25" spans="2:21">
      <c r="B110" s="217"/>
      <c r="C110" s="218"/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18"/>
      <c r="O110" s="218"/>
      <c r="P110" s="218"/>
      <c r="Q110" s="218"/>
      <c r="R110" s="218"/>
      <c r="S110" s="218"/>
      <c r="T110" s="218"/>
      <c r="U110" s="277"/>
    </row>
    <row r="111" spans="2:21">
      <c r="B111" s="217"/>
      <c r="C111" s="71" t="s">
        <v>203</v>
      </c>
      <c r="D111" s="62" t="s">
        <v>204</v>
      </c>
      <c r="E111" s="62"/>
      <c r="F111" s="62"/>
      <c r="G111" s="62" t="s">
        <v>205</v>
      </c>
      <c r="H111" s="62" t="s">
        <v>206</v>
      </c>
      <c r="I111" s="62" t="s">
        <v>207</v>
      </c>
      <c r="J111" s="62" t="s">
        <v>208</v>
      </c>
      <c r="K111" s="62" t="s">
        <v>209</v>
      </c>
      <c r="L111" s="62" t="s">
        <v>39</v>
      </c>
      <c r="M111" s="62" t="s">
        <v>210</v>
      </c>
      <c r="N111" s="62" t="s">
        <v>40</v>
      </c>
      <c r="O111" s="62" t="s">
        <v>211</v>
      </c>
      <c r="P111" s="62" t="s">
        <v>41</v>
      </c>
      <c r="Q111" s="62" t="s">
        <v>42</v>
      </c>
      <c r="R111" s="62" t="s">
        <v>43</v>
      </c>
      <c r="S111" s="62" t="s">
        <v>44</v>
      </c>
      <c r="T111" s="62" t="s">
        <v>45</v>
      </c>
      <c r="U111" s="277"/>
    </row>
    <row r="112" spans="2:21">
      <c r="B112" s="217"/>
      <c r="C112" s="73"/>
      <c r="D112" s="65" t="s">
        <v>192</v>
      </c>
      <c r="E112" s="65"/>
      <c r="F112" s="65"/>
      <c r="G112" s="65">
        <v>10000</v>
      </c>
      <c r="H112" s="65">
        <v>20000</v>
      </c>
      <c r="I112" s="65">
        <v>30000</v>
      </c>
      <c r="J112" s="65">
        <v>40000</v>
      </c>
      <c r="K112" s="65">
        <v>50000</v>
      </c>
      <c r="L112" s="65">
        <v>100000</v>
      </c>
      <c r="M112" s="65">
        <v>150000</v>
      </c>
      <c r="N112" s="65">
        <v>200000</v>
      </c>
      <c r="O112" s="65">
        <v>250000</v>
      </c>
      <c r="P112" s="65">
        <v>300000</v>
      </c>
      <c r="Q112" s="65">
        <v>400000</v>
      </c>
      <c r="R112" s="65">
        <v>500000</v>
      </c>
      <c r="S112" s="65">
        <v>600000</v>
      </c>
      <c r="T112" s="65">
        <v>700000</v>
      </c>
      <c r="U112" s="277"/>
    </row>
    <row r="113" spans="2:21">
      <c r="B113" s="217"/>
      <c r="C113" s="73"/>
      <c r="D113" s="65" t="s">
        <v>212</v>
      </c>
      <c r="E113" s="65"/>
      <c r="F113" s="65"/>
      <c r="G113" s="66">
        <f t="shared" ref="G113:K113" si="7">G112/30</f>
        <v>333.333333333333</v>
      </c>
      <c r="H113" s="66">
        <f t="shared" si="7"/>
        <v>666.666666666667</v>
      </c>
      <c r="I113" s="66">
        <f t="shared" si="7"/>
        <v>1000</v>
      </c>
      <c r="J113" s="66">
        <f t="shared" si="7"/>
        <v>1333.33333333333</v>
      </c>
      <c r="K113" s="66">
        <f t="shared" si="7"/>
        <v>1666.66666666667</v>
      </c>
      <c r="L113" s="66">
        <f t="shared" ref="L113" si="8">L112/30</f>
        <v>3333.33333333333</v>
      </c>
      <c r="M113" s="66">
        <f t="shared" ref="M113" si="9">M112/30</f>
        <v>5000</v>
      </c>
      <c r="N113" s="66">
        <f t="shared" ref="N113" si="10">N112/30</f>
        <v>6666.66666666667</v>
      </c>
      <c r="O113" s="66">
        <f t="shared" ref="O113" si="11">O112/30</f>
        <v>8333.33333333333</v>
      </c>
      <c r="P113" s="66">
        <f t="shared" ref="P113" si="12">P112/30</f>
        <v>10000</v>
      </c>
      <c r="Q113" s="66">
        <f t="shared" ref="Q113" si="13">Q112/30</f>
        <v>13333.3333333333</v>
      </c>
      <c r="R113" s="66">
        <f t="shared" ref="R113" si="14">R112/30</f>
        <v>16666.6666666667</v>
      </c>
      <c r="S113" s="66">
        <f t="shared" ref="S113" si="15">S112/30</f>
        <v>20000</v>
      </c>
      <c r="T113" s="99">
        <f t="shared" ref="T113" si="16">T112/30</f>
        <v>23333.3333333333</v>
      </c>
      <c r="U113" s="277"/>
    </row>
    <row r="114" spans="2:21">
      <c r="B114" s="217"/>
      <c r="C114" s="73"/>
      <c r="D114" s="65" t="s">
        <v>213</v>
      </c>
      <c r="E114" s="65"/>
      <c r="F114" s="65"/>
      <c r="G114" s="208">
        <v>0.05</v>
      </c>
      <c r="H114" s="208">
        <v>0.05</v>
      </c>
      <c r="I114" s="208">
        <v>0.05</v>
      </c>
      <c r="J114" s="208">
        <v>0.05</v>
      </c>
      <c r="K114" s="67">
        <v>0.05</v>
      </c>
      <c r="L114" s="67">
        <v>0.05</v>
      </c>
      <c r="M114" s="208">
        <v>0.05</v>
      </c>
      <c r="N114" s="208">
        <v>0.05</v>
      </c>
      <c r="O114" s="208">
        <v>0.1</v>
      </c>
      <c r="P114" s="208">
        <v>0.1</v>
      </c>
      <c r="Q114" s="208">
        <v>0.1</v>
      </c>
      <c r="R114" s="208">
        <v>0.1</v>
      </c>
      <c r="S114" s="208">
        <v>0.1</v>
      </c>
      <c r="T114" s="265">
        <v>0.15</v>
      </c>
      <c r="U114" s="277"/>
    </row>
    <row r="115" spans="2:21">
      <c r="B115" s="217"/>
      <c r="C115" s="73"/>
      <c r="D115" s="65" t="s">
        <v>214</v>
      </c>
      <c r="E115" s="65"/>
      <c r="F115" s="65"/>
      <c r="G115" s="65">
        <f>G112*G114</f>
        <v>500</v>
      </c>
      <c r="H115" s="65">
        <f t="shared" ref="H115:K115" si="17">H112*H114</f>
        <v>1000</v>
      </c>
      <c r="I115" s="65">
        <f t="shared" si="17"/>
        <v>1500</v>
      </c>
      <c r="J115" s="65">
        <f t="shared" si="17"/>
        <v>2000</v>
      </c>
      <c r="K115" s="65">
        <f t="shared" si="17"/>
        <v>2500</v>
      </c>
      <c r="L115" s="65">
        <f t="shared" ref="L115" si="18">L112*L114</f>
        <v>5000</v>
      </c>
      <c r="M115" s="65">
        <f t="shared" ref="M115" si="19">M112*M114</f>
        <v>7500</v>
      </c>
      <c r="N115" s="65">
        <f t="shared" ref="N115" si="20">N112*N114</f>
        <v>10000</v>
      </c>
      <c r="O115" s="65">
        <f t="shared" ref="O115" si="21">O112*O114</f>
        <v>25000</v>
      </c>
      <c r="P115" s="65">
        <f t="shared" ref="P115" si="22">P112*P114</f>
        <v>30000</v>
      </c>
      <c r="Q115" s="65">
        <f t="shared" ref="Q115" si="23">Q112*Q114</f>
        <v>40000</v>
      </c>
      <c r="R115" s="65">
        <f t="shared" ref="R115" si="24">R112*R114</f>
        <v>50000</v>
      </c>
      <c r="S115" s="65">
        <f t="shared" ref="S115" si="25">S112*S114</f>
        <v>60000</v>
      </c>
      <c r="T115" s="98">
        <f t="shared" ref="T115" si="26">T112*T114</f>
        <v>105000</v>
      </c>
      <c r="U115" s="277"/>
    </row>
    <row r="116" spans="2:21">
      <c r="B116" s="217"/>
      <c r="C116" s="73"/>
      <c r="D116" s="65" t="s">
        <v>53</v>
      </c>
      <c r="E116" s="65"/>
      <c r="F116" s="65"/>
      <c r="G116" s="65">
        <v>3500</v>
      </c>
      <c r="H116" s="65">
        <v>3500</v>
      </c>
      <c r="I116" s="65">
        <v>3500</v>
      </c>
      <c r="J116" s="65">
        <v>3500</v>
      </c>
      <c r="K116" s="65">
        <v>3500</v>
      </c>
      <c r="L116" s="65">
        <v>3500</v>
      </c>
      <c r="M116" s="65">
        <v>5000</v>
      </c>
      <c r="N116" s="65">
        <v>5000</v>
      </c>
      <c r="O116" s="65">
        <v>5000</v>
      </c>
      <c r="P116" s="65">
        <v>5000</v>
      </c>
      <c r="Q116" s="65">
        <v>5000</v>
      </c>
      <c r="R116" s="65">
        <v>5000</v>
      </c>
      <c r="S116" s="65">
        <v>5000</v>
      </c>
      <c r="T116" s="98">
        <v>5000</v>
      </c>
      <c r="U116" s="277"/>
    </row>
    <row r="117" ht="17.25" spans="2:21">
      <c r="B117" s="217"/>
      <c r="C117" s="75"/>
      <c r="D117" s="77" t="s">
        <v>54</v>
      </c>
      <c r="E117" s="77"/>
      <c r="F117" s="77"/>
      <c r="G117" s="77">
        <f>G116+G115</f>
        <v>4000</v>
      </c>
      <c r="H117" s="77">
        <f t="shared" ref="H117:K117" si="27">H116+H115</f>
        <v>4500</v>
      </c>
      <c r="I117" s="77">
        <f t="shared" si="27"/>
        <v>5000</v>
      </c>
      <c r="J117" s="77">
        <f t="shared" si="27"/>
        <v>5500</v>
      </c>
      <c r="K117" s="77">
        <f t="shared" si="27"/>
        <v>6000</v>
      </c>
      <c r="L117" s="77">
        <f t="shared" ref="L117" si="28">L116+L115</f>
        <v>8500</v>
      </c>
      <c r="M117" s="77">
        <f t="shared" ref="M117" si="29">M116+M115</f>
        <v>12500</v>
      </c>
      <c r="N117" s="77">
        <f t="shared" ref="N117" si="30">N116+N115</f>
        <v>15000</v>
      </c>
      <c r="O117" s="77">
        <f t="shared" ref="O117" si="31">O116+O115</f>
        <v>30000</v>
      </c>
      <c r="P117" s="77">
        <f t="shared" ref="P117" si="32">P116+P115</f>
        <v>35000</v>
      </c>
      <c r="Q117" s="77">
        <f t="shared" ref="Q117" si="33">Q116+Q115</f>
        <v>45000</v>
      </c>
      <c r="R117" s="77">
        <f t="shared" ref="R117" si="34">R116+R115</f>
        <v>55000</v>
      </c>
      <c r="S117" s="77">
        <f t="shared" ref="S117" si="35">S116+S115</f>
        <v>65000</v>
      </c>
      <c r="T117" s="266">
        <f t="shared" ref="T117" si="36">T116+T115</f>
        <v>110000</v>
      </c>
      <c r="U117" s="277"/>
    </row>
    <row r="118" spans="2:21">
      <c r="B118" s="217"/>
      <c r="C118" s="218"/>
      <c r="D118" s="218"/>
      <c r="E118" s="218"/>
      <c r="F118" s="218"/>
      <c r="G118" s="218"/>
      <c r="H118" s="218"/>
      <c r="I118" s="218"/>
      <c r="J118" s="218"/>
      <c r="K118" s="218"/>
      <c r="L118" s="218"/>
      <c r="M118" s="218"/>
      <c r="N118" s="218"/>
      <c r="O118" s="218"/>
      <c r="P118" s="218"/>
      <c r="Q118" s="218"/>
      <c r="R118" s="218"/>
      <c r="S118" s="218"/>
      <c r="T118" s="218"/>
      <c r="U118" s="277"/>
    </row>
    <row r="119" ht="17.25" spans="2:21">
      <c r="B119" s="221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78"/>
    </row>
  </sheetData>
  <mergeCells count="62">
    <mergeCell ref="I4:M4"/>
    <mergeCell ref="B15:C15"/>
    <mergeCell ref="B19:C19"/>
    <mergeCell ref="D42:E42"/>
    <mergeCell ref="H42:M42"/>
    <mergeCell ref="N43:P43"/>
    <mergeCell ref="N44:P44"/>
    <mergeCell ref="N45:P45"/>
    <mergeCell ref="N46:P46"/>
    <mergeCell ref="N47:P47"/>
    <mergeCell ref="N48:P48"/>
    <mergeCell ref="N49:P49"/>
    <mergeCell ref="N50:P50"/>
    <mergeCell ref="N51:P51"/>
    <mergeCell ref="N52:P52"/>
    <mergeCell ref="N53:P53"/>
    <mergeCell ref="N54:P54"/>
    <mergeCell ref="G71:K71"/>
    <mergeCell ref="I72:K72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B5:B12"/>
    <mergeCell ref="C5:C6"/>
    <mergeCell ref="C7:C8"/>
    <mergeCell ref="C9:C10"/>
    <mergeCell ref="C11:C12"/>
    <mergeCell ref="C25:C31"/>
    <mergeCell ref="C43:C54"/>
    <mergeCell ref="C111:C117"/>
    <mergeCell ref="D5:D6"/>
    <mergeCell ref="D7:D8"/>
    <mergeCell ref="D9:D10"/>
    <mergeCell ref="D11:D12"/>
    <mergeCell ref="D43:D44"/>
    <mergeCell ref="D45:D50"/>
    <mergeCell ref="D51:D54"/>
    <mergeCell ref="E43:E44"/>
    <mergeCell ref="E45:E46"/>
    <mergeCell ref="E47:E48"/>
    <mergeCell ref="E49:E50"/>
    <mergeCell ref="E51:E52"/>
    <mergeCell ref="E53:E54"/>
    <mergeCell ref="F59:F61"/>
    <mergeCell ref="F73:F75"/>
    <mergeCell ref="J59:J61"/>
    <mergeCell ref="P32:Q33"/>
    <mergeCell ref="R32:S33"/>
    <mergeCell ref="S91:T92"/>
    <mergeCell ref="R41:S42"/>
    <mergeCell ref="I5:M6"/>
    <mergeCell ref="I7:M8"/>
    <mergeCell ref="I11:M12"/>
    <mergeCell ref="I9:M10"/>
  </mergeCells>
  <conditionalFormatting sqref="G112:T11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{a41991c2-7b6b-4ab3-8287-2d23eddf3ab5}</x14:id>
        </ext>
      </extLst>
    </cfRule>
  </conditionalFormatting>
  <pageMargins left="0.7" right="0.7" top="0.75" bottom="0.75" header="0.3" footer="0.3"/>
  <pageSetup paperSize="9" orientation="portrait"/>
  <headerFooter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1991c2-7b6b-4ab3-8287-2d23eddf3ab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G112:T112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4:O104"/>
  <sheetViews>
    <sheetView showGridLines="0" topLeftCell="A75" workbookViewId="0">
      <selection activeCell="K17" sqref="K17"/>
    </sheetView>
  </sheetViews>
  <sheetFormatPr defaultColWidth="9" defaultRowHeight="13.5"/>
  <cols>
    <col min="3" max="3" width="24.875" customWidth="1"/>
    <col min="4" max="4" width="29.75" customWidth="1"/>
    <col min="5" max="5" width="31.875" customWidth="1"/>
    <col min="6" max="6" width="11.5" customWidth="1"/>
    <col min="8" max="8" width="13.875" customWidth="1"/>
    <col min="9" max="9" width="20.75" customWidth="1"/>
    <col min="10" max="10" width="14.5" customWidth="1"/>
    <col min="11" max="11" width="11.25" customWidth="1"/>
    <col min="12" max="12" width="14.375" customWidth="1"/>
    <col min="13" max="13" width="19" customWidth="1"/>
    <col min="14" max="14" width="10.5" customWidth="1"/>
  </cols>
  <sheetData>
    <row r="14" ht="17.25" spans="2:9">
      <c r="B14" s="142" t="s">
        <v>7</v>
      </c>
      <c r="C14" s="143" t="s">
        <v>0</v>
      </c>
      <c r="D14" s="144" t="s">
        <v>1</v>
      </c>
      <c r="E14" s="144" t="s">
        <v>2</v>
      </c>
      <c r="F14" s="144" t="s">
        <v>215</v>
      </c>
      <c r="G14" s="144" t="s">
        <v>216</v>
      </c>
      <c r="H14" s="145" t="s">
        <v>119</v>
      </c>
      <c r="I14" s="171"/>
    </row>
    <row r="15" ht="16.5" customHeight="1" spans="2:9">
      <c r="B15" s="146"/>
      <c r="C15" s="147" t="s">
        <v>217</v>
      </c>
      <c r="D15" s="148" t="s">
        <v>218</v>
      </c>
      <c r="E15" s="149" t="s">
        <v>10</v>
      </c>
      <c r="F15" s="149">
        <v>2500</v>
      </c>
      <c r="G15" s="149">
        <v>2800</v>
      </c>
      <c r="H15" s="150" t="s">
        <v>219</v>
      </c>
      <c r="I15" s="172"/>
    </row>
    <row r="16" ht="17.25" spans="2:9">
      <c r="B16" s="146"/>
      <c r="C16" s="151"/>
      <c r="D16" s="152"/>
      <c r="E16" s="153" t="s">
        <v>220</v>
      </c>
      <c r="F16" s="154">
        <v>0</v>
      </c>
      <c r="G16" s="154" t="s">
        <v>221</v>
      </c>
      <c r="H16" s="153"/>
      <c r="I16" s="173"/>
    </row>
    <row r="17" ht="16.5" spans="2:9">
      <c r="B17" s="146"/>
      <c r="C17" s="147" t="s">
        <v>222</v>
      </c>
      <c r="D17" s="148" t="s">
        <v>223</v>
      </c>
      <c r="E17" s="149" t="s">
        <v>10</v>
      </c>
      <c r="F17" s="149">
        <v>2500</v>
      </c>
      <c r="G17" s="149">
        <v>2800</v>
      </c>
      <c r="H17" s="150" t="s">
        <v>224</v>
      </c>
      <c r="I17" s="172"/>
    </row>
    <row r="18" ht="17.25" spans="2:9">
      <c r="B18" s="146"/>
      <c r="C18" s="151"/>
      <c r="D18" s="152"/>
      <c r="E18" s="153" t="s">
        <v>225</v>
      </c>
      <c r="F18" s="154">
        <v>0</v>
      </c>
      <c r="G18" s="154">
        <v>0.01</v>
      </c>
      <c r="H18" s="153"/>
      <c r="I18" s="173"/>
    </row>
    <row r="19" ht="16.5" customHeight="1" spans="2:9">
      <c r="B19" s="146"/>
      <c r="C19" s="155" t="s">
        <v>226</v>
      </c>
      <c r="D19" s="156" t="s">
        <v>227</v>
      </c>
      <c r="E19" s="157" t="s">
        <v>10</v>
      </c>
      <c r="F19" s="157">
        <v>2500</v>
      </c>
      <c r="G19" s="157">
        <v>2800</v>
      </c>
      <c r="H19" s="157">
        <v>2800</v>
      </c>
      <c r="I19" s="174">
        <v>2800</v>
      </c>
    </row>
    <row r="20" ht="16.5" spans="2:9">
      <c r="B20" s="146"/>
      <c r="C20" s="158"/>
      <c r="D20" s="159"/>
      <c r="E20" s="160" t="s">
        <v>228</v>
      </c>
      <c r="F20" s="161" t="s">
        <v>215</v>
      </c>
      <c r="G20" s="161" t="s">
        <v>229</v>
      </c>
      <c r="H20" s="161" t="s">
        <v>230</v>
      </c>
      <c r="I20" s="175" t="s">
        <v>231</v>
      </c>
    </row>
    <row r="21" ht="21" customHeight="1" spans="2:9">
      <c r="B21" s="146"/>
      <c r="C21" s="162"/>
      <c r="D21" s="163"/>
      <c r="E21" s="164" t="s">
        <v>220</v>
      </c>
      <c r="F21" s="165" t="s">
        <v>232</v>
      </c>
      <c r="G21" s="165" t="s">
        <v>221</v>
      </c>
      <c r="H21" s="164" t="s">
        <v>233</v>
      </c>
      <c r="I21" s="176" t="s">
        <v>234</v>
      </c>
    </row>
    <row r="22" ht="16.5" spans="2:9">
      <c r="B22" s="146"/>
      <c r="C22" s="155" t="s">
        <v>235</v>
      </c>
      <c r="D22" s="156" t="s">
        <v>236</v>
      </c>
      <c r="E22" s="157" t="s">
        <v>10</v>
      </c>
      <c r="F22" s="166">
        <v>2500</v>
      </c>
      <c r="G22" s="166">
        <v>0</v>
      </c>
      <c r="H22" s="166">
        <v>0</v>
      </c>
      <c r="I22" s="177">
        <v>0</v>
      </c>
    </row>
    <row r="23" ht="16.5" spans="2:9">
      <c r="B23" s="146"/>
      <c r="C23" s="158"/>
      <c r="D23" s="159"/>
      <c r="E23" s="160" t="s">
        <v>228</v>
      </c>
      <c r="F23" s="161" t="s">
        <v>215</v>
      </c>
      <c r="G23" s="161" t="s">
        <v>229</v>
      </c>
      <c r="H23" s="161" t="s">
        <v>230</v>
      </c>
      <c r="I23" s="175" t="s">
        <v>231</v>
      </c>
    </row>
    <row r="24" ht="17.25" spans="2:9">
      <c r="B24" s="167"/>
      <c r="C24" s="162"/>
      <c r="D24" s="163"/>
      <c r="E24" s="164" t="s">
        <v>220</v>
      </c>
      <c r="F24" s="164" t="s">
        <v>232</v>
      </c>
      <c r="G24" s="164" t="s">
        <v>234</v>
      </c>
      <c r="H24" s="164" t="s">
        <v>237</v>
      </c>
      <c r="I24" s="176" t="s">
        <v>238</v>
      </c>
    </row>
    <row r="26" ht="14.25"/>
    <row r="27" spans="2:15"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3"/>
    </row>
    <row r="28" spans="2:15">
      <c r="B28" s="8"/>
      <c r="C28" s="4"/>
      <c r="D28" s="4"/>
      <c r="E28" s="4"/>
      <c r="F28" s="4"/>
      <c r="G28" s="4"/>
      <c r="H28" s="4"/>
      <c r="I28" s="4" t="s">
        <v>239</v>
      </c>
      <c r="J28" s="4"/>
      <c r="K28" s="4"/>
      <c r="L28" s="4"/>
      <c r="M28" s="4"/>
      <c r="N28" s="4"/>
      <c r="O28" s="35"/>
    </row>
    <row r="29" ht="14.25" spans="2:15"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35"/>
    </row>
    <row r="30" spans="2:15">
      <c r="B30" s="8"/>
      <c r="C30" s="168" t="s">
        <v>49</v>
      </c>
      <c r="D30" s="4" t="s">
        <v>240</v>
      </c>
      <c r="E30" s="4"/>
      <c r="F30" s="4"/>
      <c r="G30" s="169" t="s">
        <v>52</v>
      </c>
      <c r="H30" s="170"/>
      <c r="I30" s="178" t="s">
        <v>241</v>
      </c>
      <c r="J30" s="179" t="s">
        <v>38</v>
      </c>
      <c r="K30" s="179" t="s">
        <v>242</v>
      </c>
      <c r="L30" s="179" t="s">
        <v>243</v>
      </c>
      <c r="M30" s="179" t="s">
        <v>244</v>
      </c>
      <c r="N30" s="180" t="s">
        <v>119</v>
      </c>
      <c r="O30" s="35"/>
    </row>
    <row r="31" spans="2:15">
      <c r="B31" s="8"/>
      <c r="C31" s="168" t="s">
        <v>245</v>
      </c>
      <c r="D31" s="4" t="s">
        <v>246</v>
      </c>
      <c r="E31" s="4"/>
      <c r="F31" s="4"/>
      <c r="G31" s="169"/>
      <c r="H31" s="170"/>
      <c r="I31" s="181" t="s">
        <v>229</v>
      </c>
      <c r="J31" s="28">
        <v>8000</v>
      </c>
      <c r="K31" s="28" t="s">
        <v>247</v>
      </c>
      <c r="L31" s="28" t="s">
        <v>247</v>
      </c>
      <c r="M31" s="182">
        <v>0.005</v>
      </c>
      <c r="N31" s="183"/>
      <c r="O31" s="35"/>
    </row>
    <row r="32" spans="2:15">
      <c r="B32" s="8"/>
      <c r="C32" s="168" t="s">
        <v>248</v>
      </c>
      <c r="D32" s="4" t="s">
        <v>249</v>
      </c>
      <c r="E32" s="4"/>
      <c r="F32" s="4"/>
      <c r="G32" s="169"/>
      <c r="H32" s="170"/>
      <c r="I32" s="181" t="s">
        <v>230</v>
      </c>
      <c r="J32" s="28">
        <v>15000</v>
      </c>
      <c r="K32" s="28" t="s">
        <v>250</v>
      </c>
      <c r="L32" s="28" t="s">
        <v>251</v>
      </c>
      <c r="M32" s="182">
        <v>0.006</v>
      </c>
      <c r="N32" s="183"/>
      <c r="O32" s="35"/>
    </row>
    <row r="33" spans="2:15">
      <c r="B33" s="8"/>
      <c r="C33" s="4"/>
      <c r="D33" s="4"/>
      <c r="E33" s="4"/>
      <c r="F33" s="4"/>
      <c r="G33" s="169"/>
      <c r="H33" s="170"/>
      <c r="I33" s="181" t="s">
        <v>231</v>
      </c>
      <c r="J33" s="28">
        <v>20000</v>
      </c>
      <c r="K33" s="28" t="s">
        <v>252</v>
      </c>
      <c r="L33" s="28" t="s">
        <v>253</v>
      </c>
      <c r="M33" s="184">
        <v>0.01</v>
      </c>
      <c r="N33" s="183"/>
      <c r="O33" s="35"/>
    </row>
    <row r="34" ht="14.25" spans="2:15">
      <c r="B34" s="8"/>
      <c r="C34" s="4"/>
      <c r="D34" s="4"/>
      <c r="E34" s="4"/>
      <c r="F34" s="4"/>
      <c r="G34" s="169"/>
      <c r="H34" s="170"/>
      <c r="I34" s="185" t="s">
        <v>254</v>
      </c>
      <c r="J34" s="186" t="s">
        <v>255</v>
      </c>
      <c r="K34" s="186" t="s">
        <v>255</v>
      </c>
      <c r="L34" s="186" t="s">
        <v>255</v>
      </c>
      <c r="M34" s="187">
        <v>0.012</v>
      </c>
      <c r="N34" s="188" t="s">
        <v>256</v>
      </c>
      <c r="O34" s="35"/>
    </row>
    <row r="35" spans="2:15"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35"/>
    </row>
    <row r="36" ht="14.25" spans="2:15">
      <c r="B36" s="8"/>
      <c r="C36" s="4"/>
      <c r="D36" s="4"/>
      <c r="E36" s="4"/>
      <c r="F36" s="4"/>
      <c r="G36" s="4"/>
      <c r="H36" s="4"/>
      <c r="I36" s="4" t="s">
        <v>257</v>
      </c>
      <c r="J36" s="4"/>
      <c r="K36" s="4"/>
      <c r="L36" s="4"/>
      <c r="M36" s="4"/>
      <c r="N36" s="4"/>
      <c r="O36" s="35"/>
    </row>
    <row r="37" spans="2:15">
      <c r="B37" s="8"/>
      <c r="C37" s="168" t="s">
        <v>49</v>
      </c>
      <c r="D37" s="4" t="s">
        <v>240</v>
      </c>
      <c r="E37" s="4"/>
      <c r="F37" s="4"/>
      <c r="G37" s="169" t="s">
        <v>220</v>
      </c>
      <c r="H37" s="170"/>
      <c r="I37" s="178" t="s">
        <v>241</v>
      </c>
      <c r="J37" s="179" t="s">
        <v>258</v>
      </c>
      <c r="K37" s="179" t="s">
        <v>242</v>
      </c>
      <c r="L37" s="179" t="s">
        <v>243</v>
      </c>
      <c r="M37" s="179" t="s">
        <v>259</v>
      </c>
      <c r="N37" s="180" t="s">
        <v>119</v>
      </c>
      <c r="O37" s="35"/>
    </row>
    <row r="38" spans="2:15">
      <c r="B38" s="8"/>
      <c r="C38" s="168" t="s">
        <v>245</v>
      </c>
      <c r="D38" s="4" t="s">
        <v>246</v>
      </c>
      <c r="E38" s="4"/>
      <c r="F38" s="4"/>
      <c r="G38" s="169"/>
      <c r="H38" s="170"/>
      <c r="I38" s="181" t="s">
        <v>229</v>
      </c>
      <c r="J38" s="28">
        <f>30*30</f>
        <v>900</v>
      </c>
      <c r="K38" s="28" t="s">
        <v>247</v>
      </c>
      <c r="L38" s="28" t="s">
        <v>247</v>
      </c>
      <c r="M38" s="182" t="s">
        <v>260</v>
      </c>
      <c r="N38" s="183"/>
      <c r="O38" s="35"/>
    </row>
    <row r="39" spans="2:15">
      <c r="B39" s="8"/>
      <c r="C39" s="168" t="s">
        <v>248</v>
      </c>
      <c r="D39" s="4" t="s">
        <v>249</v>
      </c>
      <c r="E39" s="4"/>
      <c r="F39" s="4"/>
      <c r="G39" s="169"/>
      <c r="H39" s="170"/>
      <c r="I39" s="181" t="s">
        <v>230</v>
      </c>
      <c r="J39" s="28">
        <v>1200</v>
      </c>
      <c r="K39" s="28" t="s">
        <v>250</v>
      </c>
      <c r="L39" s="28" t="s">
        <v>251</v>
      </c>
      <c r="M39" s="182" t="s">
        <v>261</v>
      </c>
      <c r="N39" s="183"/>
      <c r="O39" s="35"/>
    </row>
    <row r="40" spans="2:15">
      <c r="B40" s="8"/>
      <c r="C40" s="4"/>
      <c r="D40" s="4"/>
      <c r="E40" s="4"/>
      <c r="F40" s="4"/>
      <c r="G40" s="169"/>
      <c r="H40" s="170"/>
      <c r="I40" s="181" t="s">
        <v>231</v>
      </c>
      <c r="J40" s="28">
        <v>1500</v>
      </c>
      <c r="K40" s="28" t="s">
        <v>252</v>
      </c>
      <c r="L40" s="28" t="s">
        <v>253</v>
      </c>
      <c r="M40" s="182" t="s">
        <v>221</v>
      </c>
      <c r="N40" s="183"/>
      <c r="O40" s="35"/>
    </row>
    <row r="41" ht="14.25" spans="2:15">
      <c r="B41" s="8"/>
      <c r="C41" s="4"/>
      <c r="D41" s="4"/>
      <c r="E41" s="4"/>
      <c r="F41" s="4"/>
      <c r="G41" s="169"/>
      <c r="H41" s="170"/>
      <c r="I41" s="185" t="s">
        <v>254</v>
      </c>
      <c r="J41" s="186" t="s">
        <v>255</v>
      </c>
      <c r="K41" s="186" t="s">
        <v>255</v>
      </c>
      <c r="L41" s="186" t="s">
        <v>255</v>
      </c>
      <c r="M41" s="182" t="s">
        <v>262</v>
      </c>
      <c r="N41" s="188" t="s">
        <v>256</v>
      </c>
      <c r="O41" s="35"/>
    </row>
    <row r="42" ht="14.25" spans="2:15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37"/>
    </row>
    <row r="44" ht="22.5" spans="3:3">
      <c r="C44" s="134" t="s">
        <v>263</v>
      </c>
    </row>
    <row r="45" ht="14.25"/>
    <row r="46" ht="17.25" spans="3:14">
      <c r="C46" s="135" t="s">
        <v>264</v>
      </c>
      <c r="D46" s="62" t="s">
        <v>265</v>
      </c>
      <c r="E46" s="62" t="s">
        <v>39</v>
      </c>
      <c r="F46" s="62" t="s">
        <v>40</v>
      </c>
      <c r="G46" s="62" t="s">
        <v>41</v>
      </c>
      <c r="H46" s="62" t="s">
        <v>42</v>
      </c>
      <c r="I46" s="62" t="s">
        <v>43</v>
      </c>
      <c r="J46" s="62" t="s">
        <v>44</v>
      </c>
      <c r="K46" s="62" t="s">
        <v>45</v>
      </c>
      <c r="L46" s="62" t="s">
        <v>46</v>
      </c>
      <c r="M46" s="62" t="s">
        <v>47</v>
      </c>
      <c r="N46" s="97" t="s">
        <v>48</v>
      </c>
    </row>
    <row r="47" ht="16.5" spans="3:14">
      <c r="C47" s="136"/>
      <c r="D47" s="62" t="s">
        <v>265</v>
      </c>
      <c r="E47" s="65">
        <v>100000</v>
      </c>
      <c r="F47" s="65">
        <v>200000</v>
      </c>
      <c r="G47" s="65">
        <v>300000</v>
      </c>
      <c r="H47" s="65">
        <v>400000</v>
      </c>
      <c r="I47" s="65">
        <v>500000</v>
      </c>
      <c r="J47" s="65">
        <v>600000</v>
      </c>
      <c r="K47" s="65">
        <v>700000</v>
      </c>
      <c r="L47" s="65">
        <v>800000</v>
      </c>
      <c r="M47" s="65">
        <v>900000</v>
      </c>
      <c r="N47" s="98">
        <v>1000000</v>
      </c>
    </row>
    <row r="48" ht="16.5" spans="3:14">
      <c r="C48" s="136"/>
      <c r="D48" s="65" t="s">
        <v>266</v>
      </c>
      <c r="E48" s="66">
        <f>E47/259</f>
        <v>386.100386100386</v>
      </c>
      <c r="F48" s="66">
        <f t="shared" ref="F48:N48" si="0">F47/259</f>
        <v>772.200772200772</v>
      </c>
      <c r="G48" s="66">
        <f t="shared" si="0"/>
        <v>1158.30115830116</v>
      </c>
      <c r="H48" s="66">
        <f t="shared" si="0"/>
        <v>1544.40154440154</v>
      </c>
      <c r="I48" s="66">
        <f t="shared" si="0"/>
        <v>1930.50193050193</v>
      </c>
      <c r="J48" s="66">
        <f t="shared" si="0"/>
        <v>2316.60231660232</v>
      </c>
      <c r="K48" s="66">
        <f t="shared" si="0"/>
        <v>2702.7027027027</v>
      </c>
      <c r="L48" s="66">
        <f t="shared" si="0"/>
        <v>3088.80308880309</v>
      </c>
      <c r="M48" s="66">
        <f t="shared" si="0"/>
        <v>3474.90347490347</v>
      </c>
      <c r="N48" s="99">
        <f t="shared" si="0"/>
        <v>3861.00386100386</v>
      </c>
    </row>
    <row r="49" ht="16.5" spans="3:14">
      <c r="C49" s="136"/>
      <c r="D49" s="65" t="s">
        <v>267</v>
      </c>
      <c r="E49" s="130">
        <v>1</v>
      </c>
      <c r="F49" s="130">
        <v>1</v>
      </c>
      <c r="G49" s="130">
        <v>1</v>
      </c>
      <c r="H49" s="130">
        <v>1</v>
      </c>
      <c r="I49" s="130">
        <v>1</v>
      </c>
      <c r="J49" s="130">
        <v>1</v>
      </c>
      <c r="K49" s="130">
        <v>1</v>
      </c>
      <c r="L49" s="130">
        <v>1</v>
      </c>
      <c r="M49" s="130">
        <v>1</v>
      </c>
      <c r="N49" s="140">
        <v>1</v>
      </c>
    </row>
    <row r="50" ht="16.5" spans="3:14">
      <c r="C50" s="136"/>
      <c r="D50" s="65" t="s">
        <v>52</v>
      </c>
      <c r="E50" s="66">
        <f>E48*E49</f>
        <v>386.100386100386</v>
      </c>
      <c r="F50" s="66">
        <f t="shared" ref="F50:N50" si="1">F48*F49</f>
        <v>772.200772200772</v>
      </c>
      <c r="G50" s="66">
        <f t="shared" si="1"/>
        <v>1158.30115830116</v>
      </c>
      <c r="H50" s="66">
        <f t="shared" si="1"/>
        <v>1544.40154440154</v>
      </c>
      <c r="I50" s="66">
        <f t="shared" si="1"/>
        <v>1930.50193050193</v>
      </c>
      <c r="J50" s="66">
        <f t="shared" si="1"/>
        <v>2316.60231660232</v>
      </c>
      <c r="K50" s="66">
        <f t="shared" si="1"/>
        <v>2702.7027027027</v>
      </c>
      <c r="L50" s="66">
        <f t="shared" si="1"/>
        <v>3088.80308880309</v>
      </c>
      <c r="M50" s="66">
        <f t="shared" si="1"/>
        <v>3474.90347490347</v>
      </c>
      <c r="N50" s="99">
        <f t="shared" si="1"/>
        <v>3861.00386100386</v>
      </c>
    </row>
    <row r="51" ht="16.5" spans="3:14">
      <c r="C51" s="136"/>
      <c r="D51" s="65" t="s">
        <v>53</v>
      </c>
      <c r="E51" s="65">
        <v>2800</v>
      </c>
      <c r="F51" s="65">
        <v>2800</v>
      </c>
      <c r="G51" s="65">
        <v>2800</v>
      </c>
      <c r="H51" s="65">
        <v>2800</v>
      </c>
      <c r="I51" s="65">
        <v>2800</v>
      </c>
      <c r="J51" s="65">
        <v>2800</v>
      </c>
      <c r="K51" s="65">
        <v>2800</v>
      </c>
      <c r="L51" s="65">
        <v>2800</v>
      </c>
      <c r="M51" s="65">
        <v>2800</v>
      </c>
      <c r="N51" s="98">
        <v>2800</v>
      </c>
    </row>
    <row r="52" ht="17.25" spans="3:14">
      <c r="C52" s="137"/>
      <c r="D52" s="77" t="s">
        <v>54</v>
      </c>
      <c r="E52" s="138">
        <f>E51+E50</f>
        <v>3186.10038610039</v>
      </c>
      <c r="F52" s="138">
        <f t="shared" ref="F52:N52" si="2">F51+F50</f>
        <v>3572.20077220077</v>
      </c>
      <c r="G52" s="138">
        <f t="shared" si="2"/>
        <v>3958.30115830116</v>
      </c>
      <c r="H52" s="138">
        <f t="shared" si="2"/>
        <v>4344.40154440154</v>
      </c>
      <c r="I52" s="138">
        <f t="shared" si="2"/>
        <v>4730.50193050193</v>
      </c>
      <c r="J52" s="138">
        <f t="shared" si="2"/>
        <v>5116.60231660232</v>
      </c>
      <c r="K52" s="138">
        <f t="shared" si="2"/>
        <v>5502.7027027027</v>
      </c>
      <c r="L52" s="138">
        <f t="shared" si="2"/>
        <v>5888.80308880309</v>
      </c>
      <c r="M52" s="138">
        <f t="shared" si="2"/>
        <v>6274.90347490347</v>
      </c>
      <c r="N52" s="141">
        <f t="shared" si="2"/>
        <v>6661.00386100386</v>
      </c>
    </row>
    <row r="53" spans="3:3">
      <c r="C53" s="139"/>
    </row>
    <row r="54" spans="3:3">
      <c r="C54" s="139"/>
    </row>
    <row r="55" ht="14.25" spans="3:3">
      <c r="C55" s="139"/>
    </row>
    <row r="56" ht="17.25" spans="3:14">
      <c r="C56" s="135" t="s">
        <v>268</v>
      </c>
      <c r="D56" s="62" t="s">
        <v>265</v>
      </c>
      <c r="E56" s="62" t="s">
        <v>39</v>
      </c>
      <c r="F56" s="62" t="s">
        <v>40</v>
      </c>
      <c r="G56" s="62" t="s">
        <v>41</v>
      </c>
      <c r="H56" s="62" t="s">
        <v>42</v>
      </c>
      <c r="I56" s="62" t="s">
        <v>43</v>
      </c>
      <c r="J56" s="62" t="s">
        <v>44</v>
      </c>
      <c r="K56" s="62" t="s">
        <v>45</v>
      </c>
      <c r="L56" s="62" t="s">
        <v>46</v>
      </c>
      <c r="M56" s="62" t="s">
        <v>47</v>
      </c>
      <c r="N56" s="97" t="s">
        <v>48</v>
      </c>
    </row>
    <row r="57" ht="16.5" spans="3:14">
      <c r="C57" s="136"/>
      <c r="D57" s="62" t="s">
        <v>265</v>
      </c>
      <c r="E57" s="65">
        <v>100000</v>
      </c>
      <c r="F57" s="65">
        <v>200000</v>
      </c>
      <c r="G57" s="65">
        <v>300000</v>
      </c>
      <c r="H57" s="65">
        <v>400000</v>
      </c>
      <c r="I57" s="65">
        <v>500000</v>
      </c>
      <c r="J57" s="65">
        <v>600000</v>
      </c>
      <c r="K57" s="65">
        <v>700000</v>
      </c>
      <c r="L57" s="65">
        <v>800000</v>
      </c>
      <c r="M57" s="65">
        <v>900000</v>
      </c>
      <c r="N57" s="98">
        <v>1000000</v>
      </c>
    </row>
    <row r="58" ht="16.5" spans="3:14">
      <c r="C58" s="136"/>
      <c r="D58" s="65" t="s">
        <v>269</v>
      </c>
      <c r="E58" s="66">
        <f>E57/30</f>
        <v>3333.33333333333</v>
      </c>
      <c r="F58" s="66">
        <f t="shared" ref="F58:N58" si="3">F57/30</f>
        <v>6666.66666666667</v>
      </c>
      <c r="G58" s="66">
        <f t="shared" si="3"/>
        <v>10000</v>
      </c>
      <c r="H58" s="66">
        <f t="shared" si="3"/>
        <v>13333.3333333333</v>
      </c>
      <c r="I58" s="66">
        <f t="shared" si="3"/>
        <v>16666.6666666667</v>
      </c>
      <c r="J58" s="66">
        <f t="shared" si="3"/>
        <v>20000</v>
      </c>
      <c r="K58" s="66">
        <f t="shared" si="3"/>
        <v>23333.3333333333</v>
      </c>
      <c r="L58" s="66">
        <f t="shared" si="3"/>
        <v>26666.6666666667</v>
      </c>
      <c r="M58" s="66">
        <f t="shared" si="3"/>
        <v>30000</v>
      </c>
      <c r="N58" s="99">
        <f t="shared" si="3"/>
        <v>33333.3333333333</v>
      </c>
    </row>
    <row r="59" ht="16.5" spans="3:14">
      <c r="C59" s="136"/>
      <c r="D59" s="65" t="s">
        <v>51</v>
      </c>
      <c r="E59" s="67">
        <v>0.01</v>
      </c>
      <c r="F59" s="67">
        <v>0.01</v>
      </c>
      <c r="G59" s="67">
        <v>0.01</v>
      </c>
      <c r="H59" s="67">
        <v>0.01</v>
      </c>
      <c r="I59" s="67">
        <v>0.01</v>
      </c>
      <c r="J59" s="67">
        <v>0.01</v>
      </c>
      <c r="K59" s="67">
        <v>0.01</v>
      </c>
      <c r="L59" s="67">
        <v>0.01</v>
      </c>
      <c r="M59" s="67">
        <v>0.01</v>
      </c>
      <c r="N59" s="100">
        <v>0.01</v>
      </c>
    </row>
    <row r="60" ht="16.5" spans="3:14">
      <c r="C60" s="136"/>
      <c r="D60" s="65" t="s">
        <v>52</v>
      </c>
      <c r="E60" s="65">
        <f>E57*E59</f>
        <v>1000</v>
      </c>
      <c r="F60" s="65">
        <f t="shared" ref="F60:N60" si="4">F57*F59</f>
        <v>2000</v>
      </c>
      <c r="G60" s="65">
        <f t="shared" si="4"/>
        <v>3000</v>
      </c>
      <c r="H60" s="65">
        <f t="shared" si="4"/>
        <v>4000</v>
      </c>
      <c r="I60" s="65">
        <f t="shared" si="4"/>
        <v>5000</v>
      </c>
      <c r="J60" s="65">
        <f t="shared" si="4"/>
        <v>6000</v>
      </c>
      <c r="K60" s="65">
        <f t="shared" si="4"/>
        <v>7000</v>
      </c>
      <c r="L60" s="65">
        <f t="shared" si="4"/>
        <v>8000</v>
      </c>
      <c r="M60" s="65">
        <f t="shared" si="4"/>
        <v>9000</v>
      </c>
      <c r="N60" s="98">
        <f t="shared" si="4"/>
        <v>10000</v>
      </c>
    </row>
    <row r="61" ht="16.5" spans="3:14">
      <c r="C61" s="136"/>
      <c r="D61" s="65" t="s">
        <v>53</v>
      </c>
      <c r="E61" s="65">
        <v>2800</v>
      </c>
      <c r="F61" s="65">
        <v>2800</v>
      </c>
      <c r="G61" s="65">
        <v>2800</v>
      </c>
      <c r="H61" s="65">
        <v>2800</v>
      </c>
      <c r="I61" s="65">
        <v>2800</v>
      </c>
      <c r="J61" s="65">
        <v>2800</v>
      </c>
      <c r="K61" s="65">
        <v>2800</v>
      </c>
      <c r="L61" s="65">
        <v>2800</v>
      </c>
      <c r="M61" s="65">
        <v>2800</v>
      </c>
      <c r="N61" s="98">
        <v>2800</v>
      </c>
    </row>
    <row r="62" ht="17.25" spans="3:14">
      <c r="C62" s="137"/>
      <c r="D62" s="77" t="s">
        <v>54</v>
      </c>
      <c r="E62" s="70">
        <f>E61+E60</f>
        <v>3800</v>
      </c>
      <c r="F62" s="70">
        <f t="shared" ref="F62:N62" si="5">F61+F60</f>
        <v>4800</v>
      </c>
      <c r="G62" s="70">
        <f t="shared" si="5"/>
        <v>5800</v>
      </c>
      <c r="H62" s="70">
        <f t="shared" si="5"/>
        <v>6800</v>
      </c>
      <c r="I62" s="70">
        <f t="shared" si="5"/>
        <v>7800</v>
      </c>
      <c r="J62" s="70">
        <f t="shared" si="5"/>
        <v>8800</v>
      </c>
      <c r="K62" s="70">
        <f t="shared" si="5"/>
        <v>9800</v>
      </c>
      <c r="L62" s="70">
        <f t="shared" si="5"/>
        <v>10800</v>
      </c>
      <c r="M62" s="70">
        <f t="shared" si="5"/>
        <v>11800</v>
      </c>
      <c r="N62" s="101">
        <f t="shared" si="5"/>
        <v>12800</v>
      </c>
    </row>
    <row r="64" ht="14.25"/>
    <row r="65" ht="16.5" customHeight="1" spans="3:14">
      <c r="C65" s="135" t="s">
        <v>270</v>
      </c>
      <c r="D65" s="189" t="s">
        <v>271</v>
      </c>
      <c r="E65" s="62" t="s">
        <v>38</v>
      </c>
      <c r="F65" s="62" t="s">
        <v>205</v>
      </c>
      <c r="G65" s="62" t="s">
        <v>207</v>
      </c>
      <c r="H65" s="62" t="s">
        <v>209</v>
      </c>
      <c r="I65" s="62" t="s">
        <v>272</v>
      </c>
      <c r="J65" s="62" t="s">
        <v>39</v>
      </c>
      <c r="K65" s="62" t="s">
        <v>210</v>
      </c>
      <c r="L65" s="62" t="s">
        <v>40</v>
      </c>
      <c r="M65" s="62" t="s">
        <v>211</v>
      </c>
      <c r="N65" s="97" t="s">
        <v>41</v>
      </c>
    </row>
    <row r="66" ht="16.5" spans="3:14">
      <c r="C66" s="190"/>
      <c r="D66" s="191"/>
      <c r="E66" s="65" t="s">
        <v>49</v>
      </c>
      <c r="F66" s="65">
        <v>10000</v>
      </c>
      <c r="G66" s="65">
        <v>30000</v>
      </c>
      <c r="H66" s="65">
        <v>50000</v>
      </c>
      <c r="I66" s="65">
        <v>80000</v>
      </c>
      <c r="J66" s="65">
        <v>100000</v>
      </c>
      <c r="K66" s="65">
        <v>150000</v>
      </c>
      <c r="L66" s="65">
        <v>200000</v>
      </c>
      <c r="M66" s="65">
        <v>250000</v>
      </c>
      <c r="N66" s="98">
        <v>300000</v>
      </c>
    </row>
    <row r="67" ht="16.5" spans="3:14">
      <c r="C67" s="190"/>
      <c r="D67" s="191"/>
      <c r="E67" s="65" t="s">
        <v>50</v>
      </c>
      <c r="F67" s="66">
        <f>F66/30</f>
        <v>333.333333333333</v>
      </c>
      <c r="G67" s="66">
        <f t="shared" ref="G67:N67" si="6">G66/30</f>
        <v>1000</v>
      </c>
      <c r="H67" s="66">
        <f t="shared" si="6"/>
        <v>1666.66666666667</v>
      </c>
      <c r="I67" s="66">
        <f t="shared" si="6"/>
        <v>2666.66666666667</v>
      </c>
      <c r="J67" s="66">
        <f t="shared" si="6"/>
        <v>3333.33333333333</v>
      </c>
      <c r="K67" s="66">
        <f t="shared" si="6"/>
        <v>5000</v>
      </c>
      <c r="L67" s="66">
        <f t="shared" si="6"/>
        <v>6666.66666666667</v>
      </c>
      <c r="M67" s="66">
        <f t="shared" si="6"/>
        <v>8333.33333333333</v>
      </c>
      <c r="N67" s="99">
        <f t="shared" si="6"/>
        <v>10000</v>
      </c>
    </row>
    <row r="68" ht="16.5" spans="3:14">
      <c r="C68" s="190"/>
      <c r="D68" s="191"/>
      <c r="E68" s="65" t="s">
        <v>51</v>
      </c>
      <c r="F68" s="67">
        <v>0.005</v>
      </c>
      <c r="G68" s="67">
        <v>0.005</v>
      </c>
      <c r="H68" s="67">
        <v>0.005</v>
      </c>
      <c r="I68" s="67">
        <v>0.005</v>
      </c>
      <c r="J68" s="67">
        <v>0.005</v>
      </c>
      <c r="K68" s="67">
        <v>0.005</v>
      </c>
      <c r="L68" s="67">
        <v>0.005</v>
      </c>
      <c r="M68" s="67">
        <v>0.005</v>
      </c>
      <c r="N68" s="100">
        <v>0.005</v>
      </c>
    </row>
    <row r="69" ht="16.5" spans="3:14">
      <c r="C69" s="190"/>
      <c r="D69" s="191"/>
      <c r="E69" s="65" t="s">
        <v>52</v>
      </c>
      <c r="F69" s="65">
        <f>F68*F66</f>
        <v>50</v>
      </c>
      <c r="G69" s="65">
        <f t="shared" ref="G69:N69" si="7">G68*G66</f>
        <v>150</v>
      </c>
      <c r="H69" s="65">
        <f t="shared" si="7"/>
        <v>250</v>
      </c>
      <c r="I69" s="65">
        <f t="shared" si="7"/>
        <v>400</v>
      </c>
      <c r="J69" s="65">
        <f t="shared" si="7"/>
        <v>500</v>
      </c>
      <c r="K69" s="65">
        <f t="shared" si="7"/>
        <v>750</v>
      </c>
      <c r="L69" s="65">
        <f t="shared" si="7"/>
        <v>1000</v>
      </c>
      <c r="M69" s="65">
        <f t="shared" si="7"/>
        <v>1250</v>
      </c>
      <c r="N69" s="98">
        <f t="shared" si="7"/>
        <v>1500</v>
      </c>
    </row>
    <row r="70" ht="16.5" spans="3:14">
      <c r="C70" s="190"/>
      <c r="D70" s="191"/>
      <c r="E70" s="65" t="s">
        <v>53</v>
      </c>
      <c r="F70" s="65">
        <v>2800</v>
      </c>
      <c r="G70" s="65">
        <v>2800</v>
      </c>
      <c r="H70" s="65">
        <v>2800</v>
      </c>
      <c r="I70" s="65">
        <v>2800</v>
      </c>
      <c r="J70" s="65">
        <v>2800</v>
      </c>
      <c r="K70" s="65">
        <v>2800</v>
      </c>
      <c r="L70" s="65">
        <v>2800</v>
      </c>
      <c r="M70" s="65">
        <v>2800</v>
      </c>
      <c r="N70" s="98">
        <v>2800</v>
      </c>
    </row>
    <row r="71" ht="16.5" spans="3:14">
      <c r="C71" s="190"/>
      <c r="D71" s="191"/>
      <c r="E71" s="65" t="s">
        <v>54</v>
      </c>
      <c r="F71" s="192">
        <f>F70+F69</f>
        <v>2850</v>
      </c>
      <c r="G71" s="192">
        <f t="shared" ref="G71:N71" si="8">G70+G69</f>
        <v>2950</v>
      </c>
      <c r="H71" s="192">
        <f t="shared" si="8"/>
        <v>3050</v>
      </c>
      <c r="I71" s="192">
        <f t="shared" si="8"/>
        <v>3200</v>
      </c>
      <c r="J71" s="192">
        <f t="shared" si="8"/>
        <v>3300</v>
      </c>
      <c r="K71" s="192">
        <f t="shared" si="8"/>
        <v>3550</v>
      </c>
      <c r="L71" s="192">
        <f t="shared" si="8"/>
        <v>3800</v>
      </c>
      <c r="M71" s="192">
        <f t="shared" si="8"/>
        <v>4050</v>
      </c>
      <c r="N71" s="199">
        <f t="shared" si="8"/>
        <v>4300</v>
      </c>
    </row>
    <row r="72" ht="16.5" spans="3:14">
      <c r="C72" s="190"/>
      <c r="D72" s="191" t="s">
        <v>273</v>
      </c>
      <c r="E72" s="65" t="s">
        <v>38</v>
      </c>
      <c r="F72" s="65" t="s">
        <v>274</v>
      </c>
      <c r="G72" s="65" t="s">
        <v>207</v>
      </c>
      <c r="H72" s="65" t="s">
        <v>209</v>
      </c>
      <c r="I72" s="65" t="s">
        <v>272</v>
      </c>
      <c r="J72" s="65" t="s">
        <v>39</v>
      </c>
      <c r="K72" s="65" t="s">
        <v>210</v>
      </c>
      <c r="L72" s="65" t="s">
        <v>40</v>
      </c>
      <c r="M72" s="65" t="s">
        <v>211</v>
      </c>
      <c r="N72" s="98" t="s">
        <v>41</v>
      </c>
    </row>
    <row r="73" ht="16.5" spans="3:14">
      <c r="C73" s="190"/>
      <c r="D73" s="191"/>
      <c r="E73" s="65" t="s">
        <v>49</v>
      </c>
      <c r="F73" s="65">
        <v>15000</v>
      </c>
      <c r="G73" s="65">
        <v>30000</v>
      </c>
      <c r="H73" s="65">
        <v>50000</v>
      </c>
      <c r="I73" s="65">
        <v>80000</v>
      </c>
      <c r="J73" s="65">
        <v>100000</v>
      </c>
      <c r="K73" s="65">
        <v>150000</v>
      </c>
      <c r="L73" s="65">
        <v>200000</v>
      </c>
      <c r="M73" s="65">
        <v>250000</v>
      </c>
      <c r="N73" s="98">
        <v>300000</v>
      </c>
    </row>
    <row r="74" ht="16.5" spans="3:14">
      <c r="C74" s="190"/>
      <c r="D74" s="191"/>
      <c r="E74" s="65" t="s">
        <v>50</v>
      </c>
      <c r="F74" s="66">
        <f>F73/30</f>
        <v>500</v>
      </c>
      <c r="G74" s="66">
        <f t="shared" ref="G74" si="9">G73/30</f>
        <v>1000</v>
      </c>
      <c r="H74" s="66">
        <f t="shared" ref="H74" si="10">H73/30</f>
        <v>1666.66666666667</v>
      </c>
      <c r="I74" s="66">
        <f t="shared" ref="I74" si="11">I73/30</f>
        <v>2666.66666666667</v>
      </c>
      <c r="J74" s="66">
        <f t="shared" ref="J74" si="12">J73/30</f>
        <v>3333.33333333333</v>
      </c>
      <c r="K74" s="66">
        <f t="shared" ref="K74" si="13">K73/30</f>
        <v>5000</v>
      </c>
      <c r="L74" s="66">
        <f t="shared" ref="L74" si="14">L73/30</f>
        <v>6666.66666666667</v>
      </c>
      <c r="M74" s="66">
        <f t="shared" ref="M74" si="15">M73/30</f>
        <v>8333.33333333333</v>
      </c>
      <c r="N74" s="99">
        <f t="shared" ref="N74" si="16">N73/30</f>
        <v>10000</v>
      </c>
    </row>
    <row r="75" ht="16.5" spans="3:14">
      <c r="C75" s="190"/>
      <c r="D75" s="191"/>
      <c r="E75" s="65" t="s">
        <v>51</v>
      </c>
      <c r="F75" s="67">
        <v>0.006</v>
      </c>
      <c r="G75" s="67">
        <v>0.006</v>
      </c>
      <c r="H75" s="67">
        <v>0.006</v>
      </c>
      <c r="I75" s="67">
        <v>0.006</v>
      </c>
      <c r="J75" s="67">
        <v>0.006</v>
      </c>
      <c r="K75" s="67">
        <v>0.006</v>
      </c>
      <c r="L75" s="67">
        <v>0.006</v>
      </c>
      <c r="M75" s="67">
        <v>0.006</v>
      </c>
      <c r="N75" s="100">
        <v>0.006</v>
      </c>
    </row>
    <row r="76" ht="16.5" spans="3:14">
      <c r="C76" s="190"/>
      <c r="D76" s="191"/>
      <c r="E76" s="65" t="s">
        <v>52</v>
      </c>
      <c r="F76" s="65">
        <f>F75*F73</f>
        <v>90</v>
      </c>
      <c r="G76" s="65">
        <f t="shared" ref="G76" si="17">G75*G73</f>
        <v>180</v>
      </c>
      <c r="H76" s="65">
        <f t="shared" ref="H76" si="18">H75*H73</f>
        <v>300</v>
      </c>
      <c r="I76" s="65">
        <f t="shared" ref="I76" si="19">I75*I73</f>
        <v>480</v>
      </c>
      <c r="J76" s="65">
        <f t="shared" ref="J76" si="20">J75*J73</f>
        <v>600</v>
      </c>
      <c r="K76" s="65">
        <f t="shared" ref="K76" si="21">K75*K73</f>
        <v>900</v>
      </c>
      <c r="L76" s="65">
        <f t="shared" ref="L76" si="22">L75*L73</f>
        <v>1200</v>
      </c>
      <c r="M76" s="65">
        <f t="shared" ref="M76" si="23">M75*M73</f>
        <v>1500</v>
      </c>
      <c r="N76" s="98">
        <f t="shared" ref="N76" si="24">N75*N73</f>
        <v>1800</v>
      </c>
    </row>
    <row r="77" ht="16.5" spans="3:14">
      <c r="C77" s="190"/>
      <c r="D77" s="191"/>
      <c r="E77" s="65" t="s">
        <v>53</v>
      </c>
      <c r="F77" s="65">
        <v>2800</v>
      </c>
      <c r="G77" s="65">
        <v>2800</v>
      </c>
      <c r="H77" s="65">
        <v>2800</v>
      </c>
      <c r="I77" s="65">
        <v>2800</v>
      </c>
      <c r="J77" s="65">
        <v>2800</v>
      </c>
      <c r="K77" s="65">
        <v>2800</v>
      </c>
      <c r="L77" s="65">
        <v>2800</v>
      </c>
      <c r="M77" s="65">
        <v>2800</v>
      </c>
      <c r="N77" s="98">
        <v>2800</v>
      </c>
    </row>
    <row r="78" ht="16.5" spans="3:14">
      <c r="C78" s="190"/>
      <c r="D78" s="191"/>
      <c r="E78" s="65" t="s">
        <v>54</v>
      </c>
      <c r="F78" s="192">
        <f>F77+F76</f>
        <v>2890</v>
      </c>
      <c r="G78" s="192">
        <f t="shared" ref="G78" si="25">G77+G76</f>
        <v>2980</v>
      </c>
      <c r="H78" s="192">
        <f t="shared" ref="H78" si="26">H77+H76</f>
        <v>3100</v>
      </c>
      <c r="I78" s="192">
        <f t="shared" ref="I78" si="27">I77+I76</f>
        <v>3280</v>
      </c>
      <c r="J78" s="192">
        <f t="shared" ref="J78" si="28">J77+J76</f>
        <v>3400</v>
      </c>
      <c r="K78" s="192">
        <f t="shared" ref="K78" si="29">K77+K76</f>
        <v>3700</v>
      </c>
      <c r="L78" s="192">
        <f t="shared" ref="L78" si="30">L77+L76</f>
        <v>4000</v>
      </c>
      <c r="M78" s="192">
        <f t="shared" ref="M78" si="31">M77+M76</f>
        <v>4300</v>
      </c>
      <c r="N78" s="199">
        <f t="shared" ref="N78" si="32">N77+N76</f>
        <v>4600</v>
      </c>
    </row>
    <row r="79" ht="16.5" spans="3:14">
      <c r="C79" s="190"/>
      <c r="D79" s="191" t="s">
        <v>275</v>
      </c>
      <c r="E79" s="65" t="s">
        <v>38</v>
      </c>
      <c r="F79" s="65" t="s">
        <v>206</v>
      </c>
      <c r="G79" s="65" t="s">
        <v>207</v>
      </c>
      <c r="H79" s="65" t="s">
        <v>209</v>
      </c>
      <c r="I79" s="65" t="s">
        <v>272</v>
      </c>
      <c r="J79" s="65" t="s">
        <v>39</v>
      </c>
      <c r="K79" s="65" t="s">
        <v>210</v>
      </c>
      <c r="L79" s="65" t="s">
        <v>40</v>
      </c>
      <c r="M79" s="65" t="s">
        <v>211</v>
      </c>
      <c r="N79" s="98" t="s">
        <v>41</v>
      </c>
    </row>
    <row r="80" ht="16.5" spans="3:14">
      <c r="C80" s="190"/>
      <c r="D80" s="191"/>
      <c r="E80" s="65" t="s">
        <v>49</v>
      </c>
      <c r="F80" s="65">
        <v>20000</v>
      </c>
      <c r="G80" s="65">
        <v>30000</v>
      </c>
      <c r="H80" s="65">
        <v>50000</v>
      </c>
      <c r="I80" s="65">
        <v>80000</v>
      </c>
      <c r="J80" s="65">
        <v>100000</v>
      </c>
      <c r="K80" s="65">
        <v>150000</v>
      </c>
      <c r="L80" s="65">
        <v>200000</v>
      </c>
      <c r="M80" s="65">
        <v>250000</v>
      </c>
      <c r="N80" s="98">
        <v>300000</v>
      </c>
    </row>
    <row r="81" ht="16.5" spans="3:14">
      <c r="C81" s="190"/>
      <c r="D81" s="191"/>
      <c r="E81" s="65" t="s">
        <v>50</v>
      </c>
      <c r="F81" s="66">
        <f>F80/30</f>
        <v>666.666666666667</v>
      </c>
      <c r="G81" s="66">
        <f t="shared" ref="G81" si="33">G80/30</f>
        <v>1000</v>
      </c>
      <c r="H81" s="66">
        <f t="shared" ref="H81" si="34">H80/30</f>
        <v>1666.66666666667</v>
      </c>
      <c r="I81" s="66">
        <f t="shared" ref="I81" si="35">I80/30</f>
        <v>2666.66666666667</v>
      </c>
      <c r="J81" s="66">
        <f t="shared" ref="J81" si="36">J80/30</f>
        <v>3333.33333333333</v>
      </c>
      <c r="K81" s="66">
        <f t="shared" ref="K81" si="37">K80/30</f>
        <v>5000</v>
      </c>
      <c r="L81" s="66">
        <f t="shared" ref="L81" si="38">L80/30</f>
        <v>6666.66666666667</v>
      </c>
      <c r="M81" s="66">
        <f t="shared" ref="M81" si="39">M80/30</f>
        <v>8333.33333333333</v>
      </c>
      <c r="N81" s="99">
        <f t="shared" ref="N81" si="40">N80/30</f>
        <v>10000</v>
      </c>
    </row>
    <row r="82" ht="16.5" spans="3:14">
      <c r="C82" s="190"/>
      <c r="D82" s="191"/>
      <c r="E82" s="65" t="s">
        <v>51</v>
      </c>
      <c r="F82" s="67">
        <v>0.01</v>
      </c>
      <c r="G82" s="67">
        <v>0.01</v>
      </c>
      <c r="H82" s="67">
        <v>0.01</v>
      </c>
      <c r="I82" s="67">
        <v>0.01</v>
      </c>
      <c r="J82" s="67">
        <v>0.01</v>
      </c>
      <c r="K82" s="67">
        <v>0.01</v>
      </c>
      <c r="L82" s="67">
        <v>0.01</v>
      </c>
      <c r="M82" s="67">
        <v>0.01</v>
      </c>
      <c r="N82" s="100">
        <v>0.01</v>
      </c>
    </row>
    <row r="83" ht="16.5" spans="3:14">
      <c r="C83" s="190"/>
      <c r="D83" s="191"/>
      <c r="E83" s="65" t="s">
        <v>52</v>
      </c>
      <c r="F83" s="65">
        <f>F82*F80</f>
        <v>200</v>
      </c>
      <c r="G83" s="65">
        <f t="shared" ref="G83" si="41">G82*G80</f>
        <v>300</v>
      </c>
      <c r="H83" s="65">
        <f t="shared" ref="H83" si="42">H82*H80</f>
        <v>500</v>
      </c>
      <c r="I83" s="65">
        <f t="shared" ref="I83" si="43">I82*I80</f>
        <v>800</v>
      </c>
      <c r="J83" s="65">
        <f t="shared" ref="J83" si="44">J82*J80</f>
        <v>1000</v>
      </c>
      <c r="K83" s="65">
        <f t="shared" ref="K83" si="45">K82*K80</f>
        <v>1500</v>
      </c>
      <c r="L83" s="65">
        <f t="shared" ref="L83" si="46">L82*L80</f>
        <v>2000</v>
      </c>
      <c r="M83" s="65">
        <f t="shared" ref="M83" si="47">M82*M80</f>
        <v>2500</v>
      </c>
      <c r="N83" s="98">
        <f t="shared" ref="N83" si="48">N82*N80</f>
        <v>3000</v>
      </c>
    </row>
    <row r="84" ht="16.5" spans="3:14">
      <c r="C84" s="190"/>
      <c r="D84" s="191"/>
      <c r="E84" s="65" t="s">
        <v>53</v>
      </c>
      <c r="F84" s="65">
        <v>2800</v>
      </c>
      <c r="G84" s="65">
        <v>2800</v>
      </c>
      <c r="H84" s="65">
        <v>2800</v>
      </c>
      <c r="I84" s="65">
        <v>2800</v>
      </c>
      <c r="J84" s="65">
        <v>2800</v>
      </c>
      <c r="K84" s="65">
        <v>2800</v>
      </c>
      <c r="L84" s="65">
        <v>2800</v>
      </c>
      <c r="M84" s="65">
        <v>2800</v>
      </c>
      <c r="N84" s="98">
        <v>2800</v>
      </c>
    </row>
    <row r="85" ht="17.25" spans="3:14">
      <c r="C85" s="193"/>
      <c r="D85" s="194"/>
      <c r="E85" s="77" t="s">
        <v>54</v>
      </c>
      <c r="F85" s="70">
        <f>F84+F83</f>
        <v>3000</v>
      </c>
      <c r="G85" s="70">
        <f t="shared" ref="G85" si="49">G84+G83</f>
        <v>3100</v>
      </c>
      <c r="H85" s="70">
        <f t="shared" ref="H85" si="50">H84+H83</f>
        <v>3300</v>
      </c>
      <c r="I85" s="70">
        <f t="shared" ref="I85" si="51">I84+I83</f>
        <v>3600</v>
      </c>
      <c r="J85" s="70">
        <f t="shared" ref="J85" si="52">J84+J83</f>
        <v>3800</v>
      </c>
      <c r="K85" s="70">
        <f t="shared" ref="K85" si="53">K84+K83</f>
        <v>4300</v>
      </c>
      <c r="L85" s="70">
        <f t="shared" ref="L85" si="54">L84+L83</f>
        <v>4800</v>
      </c>
      <c r="M85" s="70">
        <f t="shared" ref="M85" si="55">M84+M83</f>
        <v>5300</v>
      </c>
      <c r="N85" s="101">
        <f t="shared" ref="N85" si="56">N84+N83</f>
        <v>5800</v>
      </c>
    </row>
    <row r="92" spans="2:2">
      <c r="B92" t="s">
        <v>276</v>
      </c>
    </row>
    <row r="96" spans="3:10">
      <c r="C96" s="11" t="s">
        <v>277</v>
      </c>
      <c r="D96" s="11" t="s">
        <v>278</v>
      </c>
      <c r="E96" s="11" t="s">
        <v>279</v>
      </c>
      <c r="F96" s="11" t="s">
        <v>280</v>
      </c>
      <c r="G96" s="11" t="s">
        <v>281</v>
      </c>
      <c r="H96" s="11" t="s">
        <v>282</v>
      </c>
      <c r="I96" s="27" t="s">
        <v>283</v>
      </c>
      <c r="J96" s="200" t="s">
        <v>284</v>
      </c>
    </row>
    <row r="97" spans="3:10">
      <c r="C97" s="11">
        <v>1800</v>
      </c>
      <c r="D97" s="11">
        <v>200</v>
      </c>
      <c r="E97" s="11">
        <v>200</v>
      </c>
      <c r="F97" s="56">
        <v>0.006</v>
      </c>
      <c r="G97" s="56">
        <v>0.009</v>
      </c>
      <c r="H97" s="56">
        <v>0.012</v>
      </c>
      <c r="I97" s="198">
        <v>0.015</v>
      </c>
      <c r="J97" t="s">
        <v>285</v>
      </c>
    </row>
    <row r="100" spans="3:14">
      <c r="C100" s="6" t="s">
        <v>286</v>
      </c>
      <c r="D100" s="6"/>
      <c r="E100" s="6"/>
      <c r="F100" s="5" t="s">
        <v>241</v>
      </c>
      <c r="G100" s="6" t="s">
        <v>49</v>
      </c>
      <c r="H100" s="6" t="s">
        <v>287</v>
      </c>
      <c r="I100" s="6" t="s">
        <v>245</v>
      </c>
      <c r="J100" s="6" t="s">
        <v>288</v>
      </c>
      <c r="K100" s="201" t="s">
        <v>248</v>
      </c>
      <c r="L100" s="6" t="s">
        <v>289</v>
      </c>
      <c r="M100" s="6" t="s">
        <v>290</v>
      </c>
      <c r="N100" s="15" t="s">
        <v>119</v>
      </c>
    </row>
    <row r="101" spans="3:14">
      <c r="C101" s="195" t="s">
        <v>291</v>
      </c>
      <c r="D101" s="196"/>
      <c r="E101" s="197"/>
      <c r="F101" s="5" t="s">
        <v>229</v>
      </c>
      <c r="G101" s="6">
        <v>30000</v>
      </c>
      <c r="H101" s="198">
        <v>0.01</v>
      </c>
      <c r="I101" s="6">
        <v>10</v>
      </c>
      <c r="J101" s="6">
        <v>6</v>
      </c>
      <c r="K101" s="6">
        <v>100</v>
      </c>
      <c r="L101" s="6">
        <v>6</v>
      </c>
      <c r="M101" s="6">
        <f>G101*H101+I101*J101+K101*L101</f>
        <v>960</v>
      </c>
      <c r="N101" s="5"/>
    </row>
    <row r="102" spans="3:14">
      <c r="C102" s="195" t="s">
        <v>292</v>
      </c>
      <c r="D102" s="196"/>
      <c r="E102" s="197"/>
      <c r="F102" s="5" t="s">
        <v>230</v>
      </c>
      <c r="G102" s="6">
        <v>40000</v>
      </c>
      <c r="H102" s="198">
        <v>0.02</v>
      </c>
      <c r="I102" s="6">
        <v>10</v>
      </c>
      <c r="J102" s="6">
        <v>8</v>
      </c>
      <c r="K102" s="6">
        <v>100</v>
      </c>
      <c r="L102" s="6">
        <v>8</v>
      </c>
      <c r="M102" s="6">
        <f t="shared" ref="M102:M104" si="57">G102*H102+I102*J102+K102*L102</f>
        <v>1680</v>
      </c>
      <c r="N102" s="5"/>
    </row>
    <row r="103" spans="3:14">
      <c r="C103" s="195" t="s">
        <v>293</v>
      </c>
      <c r="D103" s="196"/>
      <c r="E103" s="197"/>
      <c r="F103" s="5" t="s">
        <v>231</v>
      </c>
      <c r="G103" s="6">
        <v>50000</v>
      </c>
      <c r="H103" s="198">
        <v>0.03</v>
      </c>
      <c r="I103" s="6">
        <v>10</v>
      </c>
      <c r="J103" s="6">
        <v>10</v>
      </c>
      <c r="K103" s="6">
        <v>100</v>
      </c>
      <c r="L103" s="6">
        <v>10</v>
      </c>
      <c r="M103" s="6">
        <f t="shared" si="57"/>
        <v>2600</v>
      </c>
      <c r="N103" s="5"/>
    </row>
    <row r="104" spans="3:14">
      <c r="C104" s="195" t="s">
        <v>294</v>
      </c>
      <c r="D104" s="196"/>
      <c r="E104" s="197"/>
      <c r="F104" s="25" t="s">
        <v>254</v>
      </c>
      <c r="G104" s="15">
        <v>65000</v>
      </c>
      <c r="H104" s="198">
        <v>0.05</v>
      </c>
      <c r="I104" s="15">
        <v>10</v>
      </c>
      <c r="J104" s="15">
        <v>12</v>
      </c>
      <c r="K104" s="15">
        <v>100</v>
      </c>
      <c r="L104" s="15">
        <v>12</v>
      </c>
      <c r="M104" s="6">
        <f t="shared" si="57"/>
        <v>4570</v>
      </c>
      <c r="N104" s="5" t="s">
        <v>295</v>
      </c>
    </row>
  </sheetData>
  <mergeCells count="24">
    <mergeCell ref="H15:I15"/>
    <mergeCell ref="H17:I17"/>
    <mergeCell ref="C100:E100"/>
    <mergeCell ref="C101:E101"/>
    <mergeCell ref="C102:E102"/>
    <mergeCell ref="C103:E103"/>
    <mergeCell ref="C104:E104"/>
    <mergeCell ref="B14:B24"/>
    <mergeCell ref="C15:C16"/>
    <mergeCell ref="C17:C18"/>
    <mergeCell ref="C19:C21"/>
    <mergeCell ref="C22:C24"/>
    <mergeCell ref="C46:C52"/>
    <mergeCell ref="C56:C62"/>
    <mergeCell ref="C65:C85"/>
    <mergeCell ref="D15:D16"/>
    <mergeCell ref="D17:D18"/>
    <mergeCell ref="D19:D21"/>
    <mergeCell ref="D22:D24"/>
    <mergeCell ref="D65:D71"/>
    <mergeCell ref="D72:D78"/>
    <mergeCell ref="D79:D85"/>
    <mergeCell ref="G30:H34"/>
    <mergeCell ref="G37:H4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M32"/>
  <sheetViews>
    <sheetView showGridLines="0" workbookViewId="0">
      <selection activeCell="B14" sqref="B14:M32"/>
    </sheetView>
  </sheetViews>
  <sheetFormatPr defaultColWidth="9" defaultRowHeight="13.5"/>
  <cols>
    <col min="2" max="2" width="23.375" customWidth="1"/>
    <col min="3" max="3" width="24.5" customWidth="1"/>
    <col min="4" max="4" width="18.625" customWidth="1"/>
    <col min="5" max="5" width="17" customWidth="1"/>
  </cols>
  <sheetData>
    <row r="4" ht="16.5" spans="2:7">
      <c r="B4" s="127" t="s">
        <v>7</v>
      </c>
      <c r="C4" s="65" t="s">
        <v>0</v>
      </c>
      <c r="D4" s="65" t="s">
        <v>1</v>
      </c>
      <c r="E4" s="65" t="s">
        <v>2</v>
      </c>
      <c r="F4" s="65" t="s">
        <v>215</v>
      </c>
      <c r="G4" s="65" t="s">
        <v>296</v>
      </c>
    </row>
    <row r="5" ht="16.5" spans="2:7">
      <c r="B5" s="128"/>
      <c r="C5" s="129" t="s">
        <v>297</v>
      </c>
      <c r="D5" s="129" t="s">
        <v>218</v>
      </c>
      <c r="E5" s="65" t="s">
        <v>10</v>
      </c>
      <c r="F5" s="65">
        <v>3500</v>
      </c>
      <c r="G5" s="65">
        <v>4000</v>
      </c>
    </row>
    <row r="6" ht="16.5" spans="2:7">
      <c r="B6" s="128"/>
      <c r="C6" s="65"/>
      <c r="D6" s="129"/>
      <c r="E6" s="65" t="s">
        <v>52</v>
      </c>
      <c r="F6" s="130">
        <v>0</v>
      </c>
      <c r="G6" s="130">
        <v>0</v>
      </c>
    </row>
    <row r="7" ht="16.5" spans="2:7">
      <c r="B7" s="128"/>
      <c r="C7" s="129" t="s">
        <v>222</v>
      </c>
      <c r="D7" s="129" t="s">
        <v>223</v>
      </c>
      <c r="E7" s="65" t="s">
        <v>10</v>
      </c>
      <c r="F7" s="65">
        <v>3500</v>
      </c>
      <c r="G7" s="65">
        <v>4000</v>
      </c>
    </row>
    <row r="8" ht="16.5" spans="2:7">
      <c r="B8" s="128"/>
      <c r="C8" s="65"/>
      <c r="D8" s="129"/>
      <c r="E8" s="65" t="s">
        <v>220</v>
      </c>
      <c r="F8" s="130">
        <v>0</v>
      </c>
      <c r="G8" s="130" t="s">
        <v>221</v>
      </c>
    </row>
    <row r="9" ht="16.5" spans="2:7">
      <c r="B9" s="128"/>
      <c r="C9" s="129" t="s">
        <v>298</v>
      </c>
      <c r="D9" s="129"/>
      <c r="E9" s="65" t="s">
        <v>10</v>
      </c>
      <c r="F9" s="131">
        <v>3500</v>
      </c>
      <c r="G9" s="131">
        <v>4000</v>
      </c>
    </row>
    <row r="10" ht="16.5" spans="2:7">
      <c r="B10" s="132"/>
      <c r="C10" s="65"/>
      <c r="D10" s="129"/>
      <c r="E10" s="65" t="s">
        <v>52</v>
      </c>
      <c r="F10" s="131">
        <v>0</v>
      </c>
      <c r="G10" s="133">
        <v>0.001</v>
      </c>
    </row>
    <row r="14" ht="22.5" spans="2:2">
      <c r="B14" s="134" t="s">
        <v>263</v>
      </c>
    </row>
    <row r="15" ht="14.25"/>
    <row r="16" ht="16.5" spans="2:13">
      <c r="B16" s="135" t="s">
        <v>268</v>
      </c>
      <c r="C16" s="62" t="s">
        <v>38</v>
      </c>
      <c r="D16" s="62" t="s">
        <v>39</v>
      </c>
      <c r="E16" s="62" t="s">
        <v>40</v>
      </c>
      <c r="F16" s="62" t="s">
        <v>41</v>
      </c>
      <c r="G16" s="62" t="s">
        <v>42</v>
      </c>
      <c r="H16" s="62" t="s">
        <v>43</v>
      </c>
      <c r="I16" s="62" t="s">
        <v>44</v>
      </c>
      <c r="J16" s="62" t="s">
        <v>45</v>
      </c>
      <c r="K16" s="62" t="s">
        <v>46</v>
      </c>
      <c r="L16" s="62" t="s">
        <v>47</v>
      </c>
      <c r="M16" s="97" t="s">
        <v>48</v>
      </c>
    </row>
    <row r="17" ht="16.5" spans="2:13">
      <c r="B17" s="136"/>
      <c r="C17" s="65" t="s">
        <v>49</v>
      </c>
      <c r="D17" s="65">
        <v>100000</v>
      </c>
      <c r="E17" s="65">
        <v>200000</v>
      </c>
      <c r="F17" s="65">
        <v>300000</v>
      </c>
      <c r="G17" s="65">
        <v>400000</v>
      </c>
      <c r="H17" s="65">
        <v>500000</v>
      </c>
      <c r="I17" s="65">
        <v>600000</v>
      </c>
      <c r="J17" s="65">
        <v>700000</v>
      </c>
      <c r="K17" s="65">
        <v>800000</v>
      </c>
      <c r="L17" s="65">
        <v>900000</v>
      </c>
      <c r="M17" s="98">
        <v>1000000</v>
      </c>
    </row>
    <row r="18" ht="16.5" spans="2:13">
      <c r="B18" s="136"/>
      <c r="C18" s="65" t="s">
        <v>266</v>
      </c>
      <c r="D18" s="66">
        <f>D17/259</f>
        <v>386.100386100386</v>
      </c>
      <c r="E18" s="66">
        <f t="shared" ref="E18:M18" si="0">E17/259</f>
        <v>772.200772200772</v>
      </c>
      <c r="F18" s="66">
        <f t="shared" si="0"/>
        <v>1158.30115830116</v>
      </c>
      <c r="G18" s="66">
        <f t="shared" si="0"/>
        <v>1544.40154440154</v>
      </c>
      <c r="H18" s="66">
        <f t="shared" si="0"/>
        <v>1930.50193050193</v>
      </c>
      <c r="I18" s="66">
        <f t="shared" si="0"/>
        <v>2316.60231660232</v>
      </c>
      <c r="J18" s="66">
        <f t="shared" si="0"/>
        <v>2702.7027027027</v>
      </c>
      <c r="K18" s="66">
        <f t="shared" si="0"/>
        <v>3088.80308880309</v>
      </c>
      <c r="L18" s="66">
        <f t="shared" si="0"/>
        <v>3474.90347490347</v>
      </c>
      <c r="M18" s="99">
        <f t="shared" si="0"/>
        <v>3861.00386100386</v>
      </c>
    </row>
    <row r="19" ht="16.5" spans="2:13">
      <c r="B19" s="136"/>
      <c r="C19" s="65" t="s">
        <v>267</v>
      </c>
      <c r="D19" s="130">
        <v>1</v>
      </c>
      <c r="E19" s="130">
        <v>1</v>
      </c>
      <c r="F19" s="130">
        <v>1</v>
      </c>
      <c r="G19" s="130">
        <v>1</v>
      </c>
      <c r="H19" s="130">
        <v>1</v>
      </c>
      <c r="I19" s="130">
        <v>1</v>
      </c>
      <c r="J19" s="130">
        <v>1</v>
      </c>
      <c r="K19" s="130">
        <v>1</v>
      </c>
      <c r="L19" s="130">
        <v>1</v>
      </c>
      <c r="M19" s="140">
        <v>1</v>
      </c>
    </row>
    <row r="20" ht="16.5" spans="2:13">
      <c r="B20" s="136"/>
      <c r="C20" s="65" t="s">
        <v>52</v>
      </c>
      <c r="D20" s="66">
        <f>D18*D19</f>
        <v>386.100386100386</v>
      </c>
      <c r="E20" s="66">
        <f t="shared" ref="E20:M20" si="1">E18*E19</f>
        <v>772.200772200772</v>
      </c>
      <c r="F20" s="66">
        <f t="shared" si="1"/>
        <v>1158.30115830116</v>
      </c>
      <c r="G20" s="66">
        <f t="shared" si="1"/>
        <v>1544.40154440154</v>
      </c>
      <c r="H20" s="66">
        <f t="shared" si="1"/>
        <v>1930.50193050193</v>
      </c>
      <c r="I20" s="66">
        <f t="shared" si="1"/>
        <v>2316.60231660232</v>
      </c>
      <c r="J20" s="66">
        <f t="shared" si="1"/>
        <v>2702.7027027027</v>
      </c>
      <c r="K20" s="66">
        <f t="shared" si="1"/>
        <v>3088.80308880309</v>
      </c>
      <c r="L20" s="66">
        <f t="shared" si="1"/>
        <v>3474.90347490347</v>
      </c>
      <c r="M20" s="99">
        <f t="shared" si="1"/>
        <v>3861.00386100386</v>
      </c>
    </row>
    <row r="21" ht="16.5" spans="2:13">
      <c r="B21" s="136"/>
      <c r="C21" s="65" t="s">
        <v>53</v>
      </c>
      <c r="D21" s="65">
        <v>4000</v>
      </c>
      <c r="E21" s="65">
        <v>4000</v>
      </c>
      <c r="F21" s="65">
        <v>4000</v>
      </c>
      <c r="G21" s="65">
        <v>4000</v>
      </c>
      <c r="H21" s="65">
        <v>4000</v>
      </c>
      <c r="I21" s="65">
        <v>4000</v>
      </c>
      <c r="J21" s="65">
        <v>4000</v>
      </c>
      <c r="K21" s="65">
        <v>4000</v>
      </c>
      <c r="L21" s="65">
        <v>4000</v>
      </c>
      <c r="M21" s="98">
        <v>4000</v>
      </c>
    </row>
    <row r="22" ht="17.25" spans="2:13">
      <c r="B22" s="137"/>
      <c r="C22" s="77" t="s">
        <v>54</v>
      </c>
      <c r="D22" s="138">
        <f>D21+D20</f>
        <v>4386.10038610039</v>
      </c>
      <c r="E22" s="138">
        <f t="shared" ref="E22:M22" si="2">E21+E20</f>
        <v>4772.20077220077</v>
      </c>
      <c r="F22" s="138">
        <f t="shared" si="2"/>
        <v>5158.30115830116</v>
      </c>
      <c r="G22" s="138">
        <f t="shared" si="2"/>
        <v>5544.40154440154</v>
      </c>
      <c r="H22" s="138">
        <f t="shared" si="2"/>
        <v>5930.50193050193</v>
      </c>
      <c r="I22" s="138">
        <f t="shared" si="2"/>
        <v>6316.60231660232</v>
      </c>
      <c r="J22" s="138">
        <f t="shared" si="2"/>
        <v>6702.7027027027</v>
      </c>
      <c r="K22" s="138">
        <f t="shared" si="2"/>
        <v>7088.80308880309</v>
      </c>
      <c r="L22" s="138">
        <f t="shared" si="2"/>
        <v>7474.90347490347</v>
      </c>
      <c r="M22" s="141">
        <f t="shared" si="2"/>
        <v>7861.00386100386</v>
      </c>
    </row>
    <row r="23" spans="2:2">
      <c r="B23" s="139"/>
    </row>
    <row r="24" spans="2:2">
      <c r="B24" s="139"/>
    </row>
    <row r="25" ht="14.25" spans="2:2">
      <c r="B25" s="139"/>
    </row>
    <row r="26" ht="16.5" spans="2:13">
      <c r="B26" s="135" t="s">
        <v>299</v>
      </c>
      <c r="C26" s="62" t="s">
        <v>38</v>
      </c>
      <c r="D26" s="62" t="s">
        <v>39</v>
      </c>
      <c r="E26" s="62" t="s">
        <v>40</v>
      </c>
      <c r="F26" s="62" t="s">
        <v>41</v>
      </c>
      <c r="G26" s="62" t="s">
        <v>42</v>
      </c>
      <c r="H26" s="62" t="s">
        <v>43</v>
      </c>
      <c r="I26" s="62" t="s">
        <v>44</v>
      </c>
      <c r="J26" s="62" t="s">
        <v>45</v>
      </c>
      <c r="K26" s="62" t="s">
        <v>46</v>
      </c>
      <c r="L26" s="62" t="s">
        <v>47</v>
      </c>
      <c r="M26" s="97" t="s">
        <v>48</v>
      </c>
    </row>
    <row r="27" ht="16.5" spans="2:13">
      <c r="B27" s="136"/>
      <c r="C27" s="65" t="s">
        <v>49</v>
      </c>
      <c r="D27" s="65">
        <v>100000</v>
      </c>
      <c r="E27" s="65">
        <v>200000</v>
      </c>
      <c r="F27" s="65">
        <v>300000</v>
      </c>
      <c r="G27" s="65">
        <v>400000</v>
      </c>
      <c r="H27" s="65">
        <v>500000</v>
      </c>
      <c r="I27" s="65">
        <v>600000</v>
      </c>
      <c r="J27" s="65">
        <v>700000</v>
      </c>
      <c r="K27" s="65">
        <v>800000</v>
      </c>
      <c r="L27" s="65">
        <v>900000</v>
      </c>
      <c r="M27" s="98">
        <v>1000000</v>
      </c>
    </row>
    <row r="28" ht="16.5" spans="2:13">
      <c r="B28" s="136"/>
      <c r="C28" s="65" t="s">
        <v>50</v>
      </c>
      <c r="D28" s="66">
        <f>D27/30</f>
        <v>3333.33333333333</v>
      </c>
      <c r="E28" s="66">
        <f t="shared" ref="E28:M28" si="3">E27/30</f>
        <v>6666.66666666667</v>
      </c>
      <c r="F28" s="66">
        <f t="shared" si="3"/>
        <v>10000</v>
      </c>
      <c r="G28" s="66">
        <f t="shared" si="3"/>
        <v>13333.3333333333</v>
      </c>
      <c r="H28" s="66">
        <f t="shared" si="3"/>
        <v>16666.6666666667</v>
      </c>
      <c r="I28" s="66">
        <f t="shared" si="3"/>
        <v>20000</v>
      </c>
      <c r="J28" s="66">
        <f t="shared" si="3"/>
        <v>23333.3333333333</v>
      </c>
      <c r="K28" s="66">
        <f t="shared" si="3"/>
        <v>26666.6666666667</v>
      </c>
      <c r="L28" s="66">
        <f t="shared" si="3"/>
        <v>30000</v>
      </c>
      <c r="M28" s="99">
        <f t="shared" si="3"/>
        <v>33333.3333333333</v>
      </c>
    </row>
    <row r="29" ht="16.5" spans="2:13">
      <c r="B29" s="136"/>
      <c r="C29" s="65" t="s">
        <v>51</v>
      </c>
      <c r="D29" s="67">
        <v>0.001</v>
      </c>
      <c r="E29" s="67">
        <v>0.001</v>
      </c>
      <c r="F29" s="67">
        <v>0.001</v>
      </c>
      <c r="G29" s="67">
        <v>0.001</v>
      </c>
      <c r="H29" s="67">
        <v>0.001</v>
      </c>
      <c r="I29" s="67">
        <v>0.001</v>
      </c>
      <c r="J29" s="67">
        <v>0.001</v>
      </c>
      <c r="K29" s="67">
        <v>0.001</v>
      </c>
      <c r="L29" s="67">
        <v>0.001</v>
      </c>
      <c r="M29" s="100">
        <v>0.001</v>
      </c>
    </row>
    <row r="30" ht="16.5" spans="2:13">
      <c r="B30" s="136"/>
      <c r="C30" s="65" t="s">
        <v>52</v>
      </c>
      <c r="D30" s="65">
        <f>D27*D29</f>
        <v>100</v>
      </c>
      <c r="E30" s="65">
        <f t="shared" ref="E30:M30" si="4">E27*E29</f>
        <v>200</v>
      </c>
      <c r="F30" s="65">
        <f t="shared" si="4"/>
        <v>300</v>
      </c>
      <c r="G30" s="65">
        <f t="shared" si="4"/>
        <v>400</v>
      </c>
      <c r="H30" s="65">
        <f t="shared" si="4"/>
        <v>500</v>
      </c>
      <c r="I30" s="65">
        <f t="shared" si="4"/>
        <v>600</v>
      </c>
      <c r="J30" s="65">
        <f t="shared" si="4"/>
        <v>700</v>
      </c>
      <c r="K30" s="65">
        <f t="shared" si="4"/>
        <v>800</v>
      </c>
      <c r="L30" s="65">
        <f t="shared" si="4"/>
        <v>900</v>
      </c>
      <c r="M30" s="98">
        <f t="shared" si="4"/>
        <v>1000</v>
      </c>
    </row>
    <row r="31" ht="16.5" spans="2:13">
      <c r="B31" s="136"/>
      <c r="C31" s="65" t="s">
        <v>53</v>
      </c>
      <c r="D31" s="65">
        <v>4000</v>
      </c>
      <c r="E31" s="65">
        <v>4000</v>
      </c>
      <c r="F31" s="65">
        <v>4000</v>
      </c>
      <c r="G31" s="65">
        <v>4000</v>
      </c>
      <c r="H31" s="65">
        <v>4000</v>
      </c>
      <c r="I31" s="65">
        <v>4000</v>
      </c>
      <c r="J31" s="65">
        <v>4000</v>
      </c>
      <c r="K31" s="65">
        <v>4000</v>
      </c>
      <c r="L31" s="65">
        <v>4000</v>
      </c>
      <c r="M31" s="98">
        <v>4000</v>
      </c>
    </row>
    <row r="32" ht="17.25" spans="2:13">
      <c r="B32" s="137"/>
      <c r="C32" s="77" t="s">
        <v>54</v>
      </c>
      <c r="D32" s="70">
        <f>D31+D30</f>
        <v>4100</v>
      </c>
      <c r="E32" s="70">
        <f t="shared" ref="E32:M32" si="5">E31+E30</f>
        <v>4200</v>
      </c>
      <c r="F32" s="70">
        <f t="shared" si="5"/>
        <v>4300</v>
      </c>
      <c r="G32" s="70">
        <f t="shared" si="5"/>
        <v>4400</v>
      </c>
      <c r="H32" s="70">
        <f t="shared" si="5"/>
        <v>4500</v>
      </c>
      <c r="I32" s="70">
        <f t="shared" si="5"/>
        <v>4600</v>
      </c>
      <c r="J32" s="70">
        <f t="shared" si="5"/>
        <v>4700</v>
      </c>
      <c r="K32" s="70">
        <f t="shared" si="5"/>
        <v>4800</v>
      </c>
      <c r="L32" s="70">
        <f t="shared" si="5"/>
        <v>4900</v>
      </c>
      <c r="M32" s="101">
        <f t="shared" si="5"/>
        <v>5000</v>
      </c>
    </row>
  </sheetData>
  <mergeCells count="9">
    <mergeCell ref="B4:B10"/>
    <mergeCell ref="B16:B22"/>
    <mergeCell ref="B26:B32"/>
    <mergeCell ref="C5:C6"/>
    <mergeCell ref="C7:C8"/>
    <mergeCell ref="C9:C10"/>
    <mergeCell ref="D5:D6"/>
    <mergeCell ref="D7:D8"/>
    <mergeCell ref="D9:D1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L63"/>
  <sheetViews>
    <sheetView showGridLines="0" workbookViewId="0">
      <selection activeCell="B3" sqref="B3"/>
    </sheetView>
  </sheetViews>
  <sheetFormatPr defaultColWidth="9" defaultRowHeight="13.5"/>
  <cols>
    <col min="1" max="2" width="9" style="4"/>
    <col min="3" max="3" width="43.375" style="4" customWidth="1"/>
    <col min="4" max="4" width="30.25" style="4" customWidth="1"/>
    <col min="5" max="16384" width="9" style="4"/>
  </cols>
  <sheetData>
    <row r="3" spans="3:5">
      <c r="C3" s="6" t="s">
        <v>300</v>
      </c>
      <c r="D3" s="6" t="s">
        <v>301</v>
      </c>
      <c r="E3" s="18"/>
    </row>
    <row r="4" spans="3:5">
      <c r="C4" s="6" t="s">
        <v>302</v>
      </c>
      <c r="D4" s="6">
        <v>3000</v>
      </c>
      <c r="E4" s="18"/>
    </row>
    <row r="5" spans="3:5">
      <c r="C5" s="6" t="s">
        <v>303</v>
      </c>
      <c r="D5" s="6">
        <v>40</v>
      </c>
      <c r="E5" s="18"/>
    </row>
    <row r="6" spans="3:5">
      <c r="C6" s="6" t="s">
        <v>304</v>
      </c>
      <c r="D6" s="6">
        <v>3500</v>
      </c>
      <c r="E6" s="18"/>
    </row>
    <row r="7" spans="3:5">
      <c r="C7" s="6" t="s">
        <v>305</v>
      </c>
      <c r="D7" s="6">
        <v>2800</v>
      </c>
      <c r="E7" s="18"/>
    </row>
    <row r="8" spans="3:5">
      <c r="C8" s="6" t="s">
        <v>306</v>
      </c>
      <c r="D8" s="6">
        <v>3500</v>
      </c>
      <c r="E8" s="18"/>
    </row>
    <row r="9" spans="3:5">
      <c r="C9" s="18"/>
      <c r="D9" s="18"/>
      <c r="E9" s="18"/>
    </row>
    <row r="10" spans="3:3">
      <c r="C10" s="16"/>
    </row>
    <row r="11" spans="3:6">
      <c r="C11" s="108" t="s">
        <v>307</v>
      </c>
      <c r="D11" s="109"/>
      <c r="E11" s="109"/>
      <c r="F11" s="110"/>
    </row>
    <row r="12" spans="3:6">
      <c r="C12" s="6" t="s">
        <v>308</v>
      </c>
      <c r="D12" s="6" t="s">
        <v>309</v>
      </c>
      <c r="E12" s="6" t="s">
        <v>310</v>
      </c>
      <c r="F12" s="15" t="s">
        <v>119</v>
      </c>
    </row>
    <row r="13" spans="3:6">
      <c r="C13" s="6" t="s">
        <v>311</v>
      </c>
      <c r="D13" s="6">
        <v>100</v>
      </c>
      <c r="E13" s="6" t="s">
        <v>312</v>
      </c>
      <c r="F13" s="5"/>
    </row>
    <row r="14" spans="3:6">
      <c r="C14" s="6" t="s">
        <v>313</v>
      </c>
      <c r="D14" s="6">
        <f>D13*30</f>
        <v>3000</v>
      </c>
      <c r="E14" s="6" t="s">
        <v>312</v>
      </c>
      <c r="F14" s="5"/>
    </row>
    <row r="15" spans="3:6">
      <c r="C15" s="6" t="s">
        <v>314</v>
      </c>
      <c r="D15" s="6">
        <v>10</v>
      </c>
      <c r="E15" s="6" t="s">
        <v>315</v>
      </c>
      <c r="F15" s="5"/>
    </row>
    <row r="16" spans="3:6">
      <c r="C16" s="6" t="s">
        <v>316</v>
      </c>
      <c r="D16" s="6">
        <f>6*8</f>
        <v>48</v>
      </c>
      <c r="E16" s="6" t="s">
        <v>317</v>
      </c>
      <c r="F16" s="5"/>
    </row>
    <row r="17" spans="3:6">
      <c r="C17" s="6" t="s">
        <v>318</v>
      </c>
      <c r="D17" s="6">
        <v>5</v>
      </c>
      <c r="E17" s="6" t="s">
        <v>315</v>
      </c>
      <c r="F17" s="5"/>
    </row>
    <row r="18" spans="3:6">
      <c r="C18" s="6" t="s">
        <v>319</v>
      </c>
      <c r="D18" s="6">
        <f>12*8</f>
        <v>96</v>
      </c>
      <c r="E18" s="6" t="s">
        <v>317</v>
      </c>
      <c r="F18" s="5"/>
    </row>
    <row r="19" spans="3:6">
      <c r="C19" s="6" t="s">
        <v>320</v>
      </c>
      <c r="D19" s="6">
        <f>D18*2</f>
        <v>192</v>
      </c>
      <c r="E19" s="6" t="s">
        <v>317</v>
      </c>
      <c r="F19" s="5"/>
    </row>
    <row r="20" spans="3:6">
      <c r="C20" s="6" t="s">
        <v>321</v>
      </c>
      <c r="D20" s="6">
        <v>25</v>
      </c>
      <c r="E20" s="6" t="s">
        <v>322</v>
      </c>
      <c r="F20" s="5"/>
    </row>
    <row r="21" spans="3:6">
      <c r="C21" s="6" t="s">
        <v>323</v>
      </c>
      <c r="D21" s="6">
        <f>D20*D18</f>
        <v>2400</v>
      </c>
      <c r="E21" s="6" t="s">
        <v>312</v>
      </c>
      <c r="F21" s="5"/>
    </row>
    <row r="22" spans="3:6">
      <c r="C22" s="6" t="s">
        <v>324</v>
      </c>
      <c r="D22" s="6">
        <f>D21*2</f>
        <v>4800</v>
      </c>
      <c r="E22" s="6" t="s">
        <v>312</v>
      </c>
      <c r="F22" s="5"/>
    </row>
    <row r="25" spans="3:3">
      <c r="C25" s="111" t="s">
        <v>325</v>
      </c>
    </row>
    <row r="26" ht="14.25" spans="3:3">
      <c r="C26" s="111" t="s">
        <v>326</v>
      </c>
    </row>
    <row r="27" spans="2:12">
      <c r="B27" s="1"/>
      <c r="C27" s="2"/>
      <c r="D27" s="2"/>
      <c r="E27" s="2"/>
      <c r="F27" s="2"/>
      <c r="G27" s="2"/>
      <c r="H27" s="2"/>
      <c r="I27" s="2"/>
      <c r="J27" s="2"/>
      <c r="K27" s="2"/>
      <c r="L27" s="33"/>
    </row>
    <row r="28" ht="14.25" spans="2:12">
      <c r="B28" s="8"/>
      <c r="L28" s="35"/>
    </row>
    <row r="29" spans="2:12">
      <c r="B29" s="8"/>
      <c r="C29" s="112" t="s">
        <v>327</v>
      </c>
      <c r="D29" s="113" t="s">
        <v>328</v>
      </c>
      <c r="E29" s="104" t="s">
        <v>329</v>
      </c>
      <c r="L29" s="35"/>
    </row>
    <row r="30" spans="2:12">
      <c r="B30" s="8"/>
      <c r="C30" s="114"/>
      <c r="D30" s="84" t="s">
        <v>215</v>
      </c>
      <c r="E30" s="105" t="s">
        <v>330</v>
      </c>
      <c r="L30" s="35"/>
    </row>
    <row r="31" ht="14.25" spans="2:12">
      <c r="B31" s="8"/>
      <c r="C31" s="115"/>
      <c r="D31" s="116" t="s">
        <v>331</v>
      </c>
      <c r="E31" s="107" t="s">
        <v>332</v>
      </c>
      <c r="L31" s="35"/>
    </row>
    <row r="32" ht="14.25" spans="2:12">
      <c r="B32" s="8"/>
      <c r="C32" s="117"/>
      <c r="D32" s="118"/>
      <c r="L32" s="35"/>
    </row>
    <row r="33" spans="2:12">
      <c r="B33" s="8"/>
      <c r="C33" s="119" t="s">
        <v>333</v>
      </c>
      <c r="D33" s="80" t="s">
        <v>334</v>
      </c>
      <c r="E33" s="81">
        <v>30</v>
      </c>
      <c r="F33" s="81">
        <v>50</v>
      </c>
      <c r="G33" s="81">
        <v>80</v>
      </c>
      <c r="H33" s="102">
        <v>100</v>
      </c>
      <c r="I33" s="102">
        <v>150</v>
      </c>
      <c r="J33" s="123">
        <v>200</v>
      </c>
      <c r="L33" s="35"/>
    </row>
    <row r="34" spans="2:12">
      <c r="B34" s="8"/>
      <c r="C34" s="114"/>
      <c r="D34" s="84" t="s">
        <v>335</v>
      </c>
      <c r="E34" s="6">
        <f>E33*30</f>
        <v>900</v>
      </c>
      <c r="F34" s="6">
        <f t="shared" ref="F34:J34" si="0">F33*30</f>
        <v>1500</v>
      </c>
      <c r="G34" s="6">
        <f t="shared" si="0"/>
        <v>2400</v>
      </c>
      <c r="H34" s="6">
        <f t="shared" si="0"/>
        <v>3000</v>
      </c>
      <c r="I34" s="6">
        <f t="shared" si="0"/>
        <v>4500</v>
      </c>
      <c r="J34" s="124">
        <f t="shared" si="0"/>
        <v>6000</v>
      </c>
      <c r="L34" s="35"/>
    </row>
    <row r="35" spans="2:12">
      <c r="B35" s="8"/>
      <c r="C35" s="114"/>
      <c r="D35" s="85" t="s">
        <v>336</v>
      </c>
      <c r="E35" s="86">
        <v>0.5</v>
      </c>
      <c r="F35" s="86">
        <v>0.5</v>
      </c>
      <c r="G35" s="86">
        <v>0.5</v>
      </c>
      <c r="H35" s="86">
        <v>0.5</v>
      </c>
      <c r="I35" s="86">
        <v>0.5</v>
      </c>
      <c r="J35" s="125">
        <v>0.5</v>
      </c>
      <c r="L35" s="35"/>
    </row>
    <row r="36" spans="2:12">
      <c r="B36" s="8"/>
      <c r="C36" s="114"/>
      <c r="D36" s="84" t="s">
        <v>337</v>
      </c>
      <c r="E36" s="6">
        <f>E34*0.5</f>
        <v>450</v>
      </c>
      <c r="F36" s="6">
        <f t="shared" ref="F36:J36" si="1">F34*0.5</f>
        <v>750</v>
      </c>
      <c r="G36" s="6">
        <f t="shared" si="1"/>
        <v>1200</v>
      </c>
      <c r="H36" s="6">
        <f t="shared" si="1"/>
        <v>1500</v>
      </c>
      <c r="I36" s="6">
        <f t="shared" si="1"/>
        <v>2250</v>
      </c>
      <c r="J36" s="124">
        <f t="shared" si="1"/>
        <v>3000</v>
      </c>
      <c r="L36" s="35"/>
    </row>
    <row r="37" spans="2:12">
      <c r="B37" s="8"/>
      <c r="C37" s="114"/>
      <c r="D37" s="84" t="s">
        <v>10</v>
      </c>
      <c r="E37" s="6">
        <v>2500</v>
      </c>
      <c r="F37" s="6">
        <v>2500</v>
      </c>
      <c r="G37" s="6">
        <v>2500</v>
      </c>
      <c r="H37" s="6">
        <v>2500</v>
      </c>
      <c r="I37" s="6">
        <v>2500</v>
      </c>
      <c r="J37" s="124">
        <v>2500</v>
      </c>
      <c r="L37" s="35"/>
    </row>
    <row r="38" ht="14.25" spans="2:12">
      <c r="B38" s="8"/>
      <c r="C38" s="115"/>
      <c r="D38" s="89" t="s">
        <v>338</v>
      </c>
      <c r="E38" s="90">
        <f>E37+E36</f>
        <v>2950</v>
      </c>
      <c r="F38" s="90">
        <f t="shared" ref="F38:J38" si="2">F37+F36</f>
        <v>3250</v>
      </c>
      <c r="G38" s="90">
        <f t="shared" si="2"/>
        <v>3700</v>
      </c>
      <c r="H38" s="90">
        <f t="shared" si="2"/>
        <v>4000</v>
      </c>
      <c r="I38" s="90">
        <f t="shared" si="2"/>
        <v>4750</v>
      </c>
      <c r="J38" s="126">
        <f t="shared" si="2"/>
        <v>5500</v>
      </c>
      <c r="L38" s="35"/>
    </row>
    <row r="39" ht="14.25" spans="2:12">
      <c r="B39" s="8"/>
      <c r="C39" s="117"/>
      <c r="D39" s="120"/>
      <c r="E39" s="18"/>
      <c r="F39" s="18"/>
      <c r="G39" s="18"/>
      <c r="H39" s="18"/>
      <c r="I39" s="18"/>
      <c r="J39" s="18"/>
      <c r="L39" s="35"/>
    </row>
    <row r="40" spans="2:12">
      <c r="B40" s="8"/>
      <c r="C40" s="119" t="s">
        <v>339</v>
      </c>
      <c r="D40" s="80" t="s">
        <v>334</v>
      </c>
      <c r="E40" s="81">
        <v>30</v>
      </c>
      <c r="F40" s="81">
        <v>50</v>
      </c>
      <c r="G40" s="81">
        <v>80</v>
      </c>
      <c r="H40" s="102">
        <v>100</v>
      </c>
      <c r="I40" s="102">
        <v>150</v>
      </c>
      <c r="J40" s="123">
        <v>200</v>
      </c>
      <c r="L40" s="35"/>
    </row>
    <row r="41" spans="2:12">
      <c r="B41" s="8"/>
      <c r="C41" s="114"/>
      <c r="D41" s="84" t="s">
        <v>335</v>
      </c>
      <c r="E41" s="6">
        <f>E40*30</f>
        <v>900</v>
      </c>
      <c r="F41" s="6">
        <f t="shared" ref="F41" si="3">F40*30</f>
        <v>1500</v>
      </c>
      <c r="G41" s="6">
        <f t="shared" ref="G41" si="4">G40*30</f>
        <v>2400</v>
      </c>
      <c r="H41" s="6">
        <f t="shared" ref="H41" si="5">H40*30</f>
        <v>3000</v>
      </c>
      <c r="I41" s="6">
        <f t="shared" ref="I41" si="6">I40*30</f>
        <v>4500</v>
      </c>
      <c r="J41" s="124">
        <f t="shared" ref="J41" si="7">J40*30</f>
        <v>6000</v>
      </c>
      <c r="L41" s="35"/>
    </row>
    <row r="42" spans="2:12">
      <c r="B42" s="8"/>
      <c r="C42" s="114"/>
      <c r="D42" s="85" t="s">
        <v>336</v>
      </c>
      <c r="E42" s="86">
        <v>1</v>
      </c>
      <c r="F42" s="86">
        <v>1</v>
      </c>
      <c r="G42" s="86">
        <v>1</v>
      </c>
      <c r="H42" s="86">
        <v>1</v>
      </c>
      <c r="I42" s="86">
        <v>1</v>
      </c>
      <c r="J42" s="125">
        <v>1</v>
      </c>
      <c r="L42" s="35"/>
    </row>
    <row r="43" spans="2:12">
      <c r="B43" s="8"/>
      <c r="C43" s="114"/>
      <c r="D43" s="84" t="s">
        <v>337</v>
      </c>
      <c r="E43" s="6">
        <f>E41*E42</f>
        <v>900</v>
      </c>
      <c r="F43" s="6">
        <f t="shared" ref="F43:J43" si="8">F41*F42</f>
        <v>1500</v>
      </c>
      <c r="G43" s="6">
        <f t="shared" si="8"/>
        <v>2400</v>
      </c>
      <c r="H43" s="6">
        <f t="shared" si="8"/>
        <v>3000</v>
      </c>
      <c r="I43" s="6">
        <f t="shared" si="8"/>
        <v>4500</v>
      </c>
      <c r="J43" s="124">
        <f t="shared" si="8"/>
        <v>6000</v>
      </c>
      <c r="L43" s="35"/>
    </row>
    <row r="44" spans="2:12">
      <c r="B44" s="8"/>
      <c r="C44" s="114"/>
      <c r="D44" s="84" t="s">
        <v>10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124">
        <v>0</v>
      </c>
      <c r="L44" s="35"/>
    </row>
    <row r="45" ht="14.25" spans="2:12">
      <c r="B45" s="8"/>
      <c r="C45" s="115"/>
      <c r="D45" s="89" t="s">
        <v>338</v>
      </c>
      <c r="E45" s="90">
        <f>E44+E43</f>
        <v>900</v>
      </c>
      <c r="F45" s="90">
        <f t="shared" ref="F45" si="9">F44+F43</f>
        <v>1500</v>
      </c>
      <c r="G45" s="90">
        <f t="shared" ref="G45" si="10">G44+G43</f>
        <v>2400</v>
      </c>
      <c r="H45" s="90">
        <f t="shared" ref="H45" si="11">H44+H43</f>
        <v>3000</v>
      </c>
      <c r="I45" s="90">
        <f t="shared" ref="I45" si="12">I44+I43</f>
        <v>4500</v>
      </c>
      <c r="J45" s="126">
        <f t="shared" ref="J45" si="13">J44+J43</f>
        <v>6000</v>
      </c>
      <c r="L45" s="35"/>
    </row>
    <row r="46" ht="14.25" spans="2:12">
      <c r="B46" s="8"/>
      <c r="C46" s="117"/>
      <c r="D46" s="120"/>
      <c r="E46" s="18"/>
      <c r="F46" s="18"/>
      <c r="G46" s="18"/>
      <c r="H46" s="18"/>
      <c r="I46" s="18"/>
      <c r="J46" s="18"/>
      <c r="L46" s="35"/>
    </row>
    <row r="47" spans="2:12">
      <c r="B47" s="8"/>
      <c r="C47" s="119" t="s">
        <v>340</v>
      </c>
      <c r="D47" s="80" t="s">
        <v>334</v>
      </c>
      <c r="E47" s="81">
        <v>30</v>
      </c>
      <c r="F47" s="81">
        <v>50</v>
      </c>
      <c r="G47" s="81">
        <v>80</v>
      </c>
      <c r="H47" s="102">
        <v>100</v>
      </c>
      <c r="I47" s="102">
        <v>150</v>
      </c>
      <c r="J47" s="123">
        <v>200</v>
      </c>
      <c r="L47" s="35"/>
    </row>
    <row r="48" spans="2:12">
      <c r="B48" s="8"/>
      <c r="C48" s="114"/>
      <c r="D48" s="84" t="s">
        <v>335</v>
      </c>
      <c r="E48" s="6">
        <f>E47*30</f>
        <v>900</v>
      </c>
      <c r="F48" s="6">
        <f t="shared" ref="F48:J48" si="14">F47*30</f>
        <v>1500</v>
      </c>
      <c r="G48" s="6">
        <f t="shared" si="14"/>
        <v>2400</v>
      </c>
      <c r="H48" s="6">
        <f t="shared" si="14"/>
        <v>3000</v>
      </c>
      <c r="I48" s="6">
        <f t="shared" si="14"/>
        <v>4500</v>
      </c>
      <c r="J48" s="124">
        <f t="shared" si="14"/>
        <v>6000</v>
      </c>
      <c r="L48" s="35"/>
    </row>
    <row r="49" spans="2:12">
      <c r="B49" s="8"/>
      <c r="C49" s="114"/>
      <c r="D49" s="85" t="s">
        <v>336</v>
      </c>
      <c r="E49" s="86">
        <v>1</v>
      </c>
      <c r="F49" s="86">
        <v>1</v>
      </c>
      <c r="G49" s="86">
        <v>1</v>
      </c>
      <c r="H49" s="86">
        <v>1</v>
      </c>
      <c r="I49" s="86">
        <v>1</v>
      </c>
      <c r="J49" s="125">
        <v>1</v>
      </c>
      <c r="L49" s="35"/>
    </row>
    <row r="50" spans="2:12">
      <c r="B50" s="8"/>
      <c r="C50" s="114"/>
      <c r="D50" s="84" t="s">
        <v>337</v>
      </c>
      <c r="E50" s="6">
        <v>0</v>
      </c>
      <c r="F50" s="6">
        <v>0</v>
      </c>
      <c r="G50" s="6">
        <f t="shared" ref="G50:J50" si="15">G48*G49</f>
        <v>2400</v>
      </c>
      <c r="H50" s="6">
        <f t="shared" si="15"/>
        <v>3000</v>
      </c>
      <c r="I50" s="6">
        <f t="shared" si="15"/>
        <v>4500</v>
      </c>
      <c r="J50" s="124">
        <f t="shared" si="15"/>
        <v>6000</v>
      </c>
      <c r="L50" s="35"/>
    </row>
    <row r="51" spans="2:12">
      <c r="B51" s="8"/>
      <c r="C51" s="114"/>
      <c r="D51" s="84" t="s">
        <v>10</v>
      </c>
      <c r="E51" s="6">
        <v>2500</v>
      </c>
      <c r="F51" s="6">
        <v>2500</v>
      </c>
      <c r="G51" s="6">
        <v>0</v>
      </c>
      <c r="H51" s="6">
        <v>0</v>
      </c>
      <c r="I51" s="6">
        <v>0</v>
      </c>
      <c r="J51" s="124">
        <v>0</v>
      </c>
      <c r="L51" s="35"/>
    </row>
    <row r="52" ht="14.25" spans="2:12">
      <c r="B52" s="8"/>
      <c r="C52" s="115"/>
      <c r="D52" s="89" t="s">
        <v>338</v>
      </c>
      <c r="E52" s="90">
        <v>2500</v>
      </c>
      <c r="F52" s="90">
        <v>2500</v>
      </c>
      <c r="G52" s="90">
        <f t="shared" ref="G52:J52" si="16">G51+G50</f>
        <v>2400</v>
      </c>
      <c r="H52" s="90">
        <f t="shared" si="16"/>
        <v>3000</v>
      </c>
      <c r="I52" s="90">
        <f t="shared" si="16"/>
        <v>4500</v>
      </c>
      <c r="J52" s="126">
        <f t="shared" si="16"/>
        <v>6000</v>
      </c>
      <c r="L52" s="35"/>
    </row>
    <row r="53" ht="14.25" spans="2:12">
      <c r="B53" s="8"/>
      <c r="C53" s="117"/>
      <c r="D53" s="120"/>
      <c r="E53" s="18"/>
      <c r="F53" s="18"/>
      <c r="G53" s="18"/>
      <c r="H53" s="18"/>
      <c r="I53" s="18"/>
      <c r="J53" s="18"/>
      <c r="L53" s="35"/>
    </row>
    <row r="54" spans="2:12">
      <c r="B54" s="8"/>
      <c r="C54" s="119" t="s">
        <v>341</v>
      </c>
      <c r="D54" s="80" t="s">
        <v>334</v>
      </c>
      <c r="E54" s="81">
        <v>30</v>
      </c>
      <c r="F54" s="81">
        <v>50</v>
      </c>
      <c r="G54" s="81">
        <v>80</v>
      </c>
      <c r="H54" s="102">
        <v>100</v>
      </c>
      <c r="I54" s="102">
        <v>150</v>
      </c>
      <c r="J54" s="123">
        <v>200</v>
      </c>
      <c r="L54" s="35"/>
    </row>
    <row r="55" spans="2:12">
      <c r="B55" s="8"/>
      <c r="C55" s="114"/>
      <c r="D55" s="84" t="s">
        <v>335</v>
      </c>
      <c r="E55" s="6">
        <f>E54*30</f>
        <v>900</v>
      </c>
      <c r="F55" s="6">
        <f t="shared" ref="F55" si="17">F54*30</f>
        <v>1500</v>
      </c>
      <c r="G55" s="6">
        <f t="shared" ref="G55" si="18">G54*30</f>
        <v>2400</v>
      </c>
      <c r="H55" s="6">
        <f t="shared" ref="H55" si="19">H54*30</f>
        <v>3000</v>
      </c>
      <c r="I55" s="6">
        <f t="shared" ref="I55" si="20">I54*30</f>
        <v>4500</v>
      </c>
      <c r="J55" s="124">
        <f t="shared" ref="J55" si="21">J54*30</f>
        <v>6000</v>
      </c>
      <c r="L55" s="35"/>
    </row>
    <row r="56" spans="2:12">
      <c r="B56" s="8"/>
      <c r="C56" s="114"/>
      <c r="D56" s="85" t="s">
        <v>336</v>
      </c>
      <c r="E56" s="86">
        <v>1</v>
      </c>
      <c r="F56" s="86">
        <v>1</v>
      </c>
      <c r="G56" s="86">
        <v>1</v>
      </c>
      <c r="H56" s="86">
        <v>1</v>
      </c>
      <c r="I56" s="86">
        <v>1</v>
      </c>
      <c r="J56" s="125">
        <v>1</v>
      </c>
      <c r="L56" s="35"/>
    </row>
    <row r="57" spans="2:12">
      <c r="B57" s="8"/>
      <c r="C57" s="114"/>
      <c r="D57" s="84" t="s">
        <v>342</v>
      </c>
      <c r="E57" s="6">
        <f>(E55*E56)/2</f>
        <v>450</v>
      </c>
      <c r="F57" s="6">
        <f t="shared" ref="F57:J57" si="22">(F55*F56)/2</f>
        <v>750</v>
      </c>
      <c r="G57" s="6">
        <f t="shared" si="22"/>
        <v>1200</v>
      </c>
      <c r="H57" s="6">
        <f t="shared" si="22"/>
        <v>1500</v>
      </c>
      <c r="I57" s="6">
        <f t="shared" si="22"/>
        <v>2250</v>
      </c>
      <c r="J57" s="124">
        <f t="shared" si="22"/>
        <v>3000</v>
      </c>
      <c r="L57" s="35"/>
    </row>
    <row r="58" spans="2:12">
      <c r="B58" s="8"/>
      <c r="C58" s="114"/>
      <c r="D58" s="84" t="s">
        <v>10</v>
      </c>
      <c r="E58" s="6">
        <v>2000</v>
      </c>
      <c r="F58" s="6">
        <v>2000</v>
      </c>
      <c r="G58" s="6">
        <v>2000</v>
      </c>
      <c r="H58" s="6">
        <v>2000</v>
      </c>
      <c r="I58" s="6">
        <v>2000</v>
      </c>
      <c r="J58" s="124">
        <v>2000</v>
      </c>
      <c r="L58" s="35"/>
    </row>
    <row r="59" ht="14.25" spans="2:12">
      <c r="B59" s="8"/>
      <c r="C59" s="115"/>
      <c r="D59" s="89" t="s">
        <v>338</v>
      </c>
      <c r="E59" s="90">
        <f>E58+E57</f>
        <v>2450</v>
      </c>
      <c r="F59" s="90">
        <f t="shared" ref="F59:J59" si="23">F58+F57</f>
        <v>2750</v>
      </c>
      <c r="G59" s="90">
        <f t="shared" si="23"/>
        <v>3200</v>
      </c>
      <c r="H59" s="90">
        <f t="shared" si="23"/>
        <v>3500</v>
      </c>
      <c r="I59" s="90">
        <f t="shared" si="23"/>
        <v>4250</v>
      </c>
      <c r="J59" s="126">
        <f t="shared" si="23"/>
        <v>5000</v>
      </c>
      <c r="L59" s="35"/>
    </row>
    <row r="60" spans="2:12">
      <c r="B60" s="8"/>
      <c r="C60" s="117"/>
      <c r="D60" s="120"/>
      <c r="E60" s="18"/>
      <c r="F60" s="18"/>
      <c r="G60" s="18"/>
      <c r="H60" s="18"/>
      <c r="I60" s="18"/>
      <c r="J60" s="18"/>
      <c r="L60" s="35"/>
    </row>
    <row r="61" spans="2:12">
      <c r="B61" s="8"/>
      <c r="C61" s="117"/>
      <c r="D61" s="120"/>
      <c r="E61" s="18"/>
      <c r="F61" s="18"/>
      <c r="G61" s="18"/>
      <c r="H61" s="18"/>
      <c r="I61" s="18"/>
      <c r="J61" s="18"/>
      <c r="L61" s="35"/>
    </row>
    <row r="62" ht="14.25" spans="2:12">
      <c r="B62" s="8"/>
      <c r="C62" s="121" t="s">
        <v>343</v>
      </c>
      <c r="D62" s="122"/>
      <c r="E62" s="22"/>
      <c r="F62" s="22"/>
      <c r="G62" s="22"/>
      <c r="H62" s="22"/>
      <c r="I62" s="22"/>
      <c r="J62" s="22"/>
      <c r="L62" s="35"/>
    </row>
    <row r="63" ht="14.25" spans="2:12"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37"/>
    </row>
  </sheetData>
  <mergeCells count="6">
    <mergeCell ref="C11:F11"/>
    <mergeCell ref="C29:C31"/>
    <mergeCell ref="C33:C38"/>
    <mergeCell ref="C40:C45"/>
    <mergeCell ref="C47:C52"/>
    <mergeCell ref="C54:C5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P33"/>
  <sheetViews>
    <sheetView showGridLines="0" workbookViewId="0">
      <selection activeCell="D14" sqref="D14:D20"/>
    </sheetView>
  </sheetViews>
  <sheetFormatPr defaultColWidth="9" defaultRowHeight="13.5"/>
  <cols>
    <col min="3" max="3" width="13" customWidth="1"/>
    <col min="4" max="4" width="39.75" customWidth="1"/>
    <col min="5" max="5" width="42.125" customWidth="1"/>
    <col min="6" max="6" width="28.625" customWidth="1"/>
  </cols>
  <sheetData>
    <row r="6" ht="14.25"/>
    <row r="7" spans="3:16">
      <c r="C7" s="50" t="s">
        <v>4</v>
      </c>
      <c r="D7" s="51" t="s">
        <v>344</v>
      </c>
      <c r="E7" s="51" t="s">
        <v>277</v>
      </c>
      <c r="F7" s="52" t="s">
        <v>38</v>
      </c>
      <c r="G7" s="52" t="s">
        <v>39</v>
      </c>
      <c r="H7" s="52" t="s">
        <v>40</v>
      </c>
      <c r="I7" s="52" t="s">
        <v>41</v>
      </c>
      <c r="J7" s="52" t="s">
        <v>42</v>
      </c>
      <c r="K7" s="52" t="s">
        <v>43</v>
      </c>
      <c r="L7" s="52" t="s">
        <v>44</v>
      </c>
      <c r="M7" s="52" t="s">
        <v>45</v>
      </c>
      <c r="N7" s="52" t="s">
        <v>46</v>
      </c>
      <c r="O7" s="52" t="s">
        <v>47</v>
      </c>
      <c r="P7" s="91" t="s">
        <v>48</v>
      </c>
    </row>
    <row r="8" spans="3:16">
      <c r="C8" s="53"/>
      <c r="D8" s="11"/>
      <c r="E8" s="54" t="s">
        <v>345</v>
      </c>
      <c r="F8" s="11" t="s">
        <v>49</v>
      </c>
      <c r="G8" s="11">
        <v>100000</v>
      </c>
      <c r="H8" s="11">
        <v>200000</v>
      </c>
      <c r="I8" s="11">
        <v>300000</v>
      </c>
      <c r="J8" s="11">
        <v>400000</v>
      </c>
      <c r="K8" s="11">
        <v>500000</v>
      </c>
      <c r="L8" s="11">
        <v>600000</v>
      </c>
      <c r="M8" s="11">
        <v>700000</v>
      </c>
      <c r="N8" s="11">
        <v>800000</v>
      </c>
      <c r="O8" s="11">
        <v>900000</v>
      </c>
      <c r="P8" s="92">
        <v>1000000</v>
      </c>
    </row>
    <row r="9" spans="3:16">
      <c r="C9" s="53"/>
      <c r="D9" s="11"/>
      <c r="E9" s="55"/>
      <c r="F9" s="11" t="s">
        <v>50</v>
      </c>
      <c r="G9" s="13">
        <f>G8/30</f>
        <v>3333.33333333333</v>
      </c>
      <c r="H9" s="13">
        <f t="shared" ref="H9:P9" si="0">H8/30</f>
        <v>6666.66666666667</v>
      </c>
      <c r="I9" s="13">
        <f t="shared" si="0"/>
        <v>10000</v>
      </c>
      <c r="J9" s="13">
        <f t="shared" si="0"/>
        <v>13333.3333333333</v>
      </c>
      <c r="K9" s="13">
        <f t="shared" si="0"/>
        <v>16666.6666666667</v>
      </c>
      <c r="L9" s="13">
        <f t="shared" si="0"/>
        <v>20000</v>
      </c>
      <c r="M9" s="13">
        <f t="shared" si="0"/>
        <v>23333.3333333333</v>
      </c>
      <c r="N9" s="13">
        <f t="shared" si="0"/>
        <v>26666.6666666667</v>
      </c>
      <c r="O9" s="13">
        <f t="shared" si="0"/>
        <v>30000</v>
      </c>
      <c r="P9" s="93">
        <f t="shared" si="0"/>
        <v>33333.3333333333</v>
      </c>
    </row>
    <row r="10" spans="3:16">
      <c r="C10" s="53"/>
      <c r="D10" s="11"/>
      <c r="E10" s="55"/>
      <c r="F10" s="11" t="s">
        <v>51</v>
      </c>
      <c r="G10" s="56">
        <v>0.005</v>
      </c>
      <c r="H10" s="56">
        <v>0.005</v>
      </c>
      <c r="I10" s="94">
        <v>0.01</v>
      </c>
      <c r="J10" s="94">
        <v>0.01</v>
      </c>
      <c r="K10" s="94">
        <v>0.01</v>
      </c>
      <c r="L10" s="94">
        <v>0.01</v>
      </c>
      <c r="M10" s="94">
        <v>0.01</v>
      </c>
      <c r="N10" s="94">
        <v>0.01</v>
      </c>
      <c r="O10" s="94">
        <v>0.01</v>
      </c>
      <c r="P10" s="95">
        <v>0.01</v>
      </c>
    </row>
    <row r="11" spans="3:16">
      <c r="C11" s="53"/>
      <c r="D11" s="11"/>
      <c r="E11" s="55"/>
      <c r="F11" s="11" t="s">
        <v>52</v>
      </c>
      <c r="G11" s="11">
        <f>G8*G10</f>
        <v>500</v>
      </c>
      <c r="H11" s="11">
        <f t="shared" ref="H11:P11" si="1">H8*H10</f>
        <v>1000</v>
      </c>
      <c r="I11" s="11">
        <f t="shared" si="1"/>
        <v>3000</v>
      </c>
      <c r="J11" s="11">
        <f t="shared" si="1"/>
        <v>4000</v>
      </c>
      <c r="K11" s="11">
        <f t="shared" si="1"/>
        <v>5000</v>
      </c>
      <c r="L11" s="11">
        <f t="shared" si="1"/>
        <v>6000</v>
      </c>
      <c r="M11" s="11">
        <f t="shared" si="1"/>
        <v>7000</v>
      </c>
      <c r="N11" s="11">
        <f t="shared" si="1"/>
        <v>8000</v>
      </c>
      <c r="O11" s="11">
        <f t="shared" si="1"/>
        <v>9000</v>
      </c>
      <c r="P11" s="92">
        <f t="shared" si="1"/>
        <v>10000</v>
      </c>
    </row>
    <row r="12" spans="3:16">
      <c r="C12" s="53"/>
      <c r="D12" s="11"/>
      <c r="E12" s="55"/>
      <c r="F12" s="11" t="s">
        <v>53</v>
      </c>
      <c r="G12" s="11">
        <v>3500</v>
      </c>
      <c r="H12" s="11">
        <v>3500</v>
      </c>
      <c r="I12" s="11">
        <v>5000</v>
      </c>
      <c r="J12" s="11">
        <v>5000</v>
      </c>
      <c r="K12" s="11">
        <v>5000</v>
      </c>
      <c r="L12" s="11">
        <v>5000</v>
      </c>
      <c r="M12" s="11">
        <v>5000</v>
      </c>
      <c r="N12" s="11">
        <v>5000</v>
      </c>
      <c r="O12" s="11">
        <v>5000</v>
      </c>
      <c r="P12" s="92">
        <v>5000</v>
      </c>
    </row>
    <row r="13" ht="14.25" spans="3:16">
      <c r="C13" s="57"/>
      <c r="D13" s="58"/>
      <c r="E13" s="59"/>
      <c r="F13" s="58" t="s">
        <v>54</v>
      </c>
      <c r="G13" s="58">
        <f>G12+G11</f>
        <v>4000</v>
      </c>
      <c r="H13" s="58">
        <f t="shared" ref="H13:P13" si="2">H12+H11</f>
        <v>4500</v>
      </c>
      <c r="I13" s="58">
        <f t="shared" si="2"/>
        <v>8000</v>
      </c>
      <c r="J13" s="58">
        <f t="shared" si="2"/>
        <v>9000</v>
      </c>
      <c r="K13" s="58">
        <f t="shared" si="2"/>
        <v>10000</v>
      </c>
      <c r="L13" s="58">
        <f t="shared" si="2"/>
        <v>11000</v>
      </c>
      <c r="M13" s="58">
        <f t="shared" si="2"/>
        <v>12000</v>
      </c>
      <c r="N13" s="58">
        <f t="shared" si="2"/>
        <v>13000</v>
      </c>
      <c r="O13" s="58">
        <f t="shared" si="2"/>
        <v>14000</v>
      </c>
      <c r="P13" s="96">
        <f t="shared" si="2"/>
        <v>15000</v>
      </c>
    </row>
    <row r="14" ht="16.5" spans="3:16">
      <c r="C14" s="50" t="s">
        <v>346</v>
      </c>
      <c r="D14" s="51" t="s">
        <v>347</v>
      </c>
      <c r="E14" s="60" t="s">
        <v>348</v>
      </c>
      <c r="F14" s="61" t="s">
        <v>38</v>
      </c>
      <c r="G14" s="62" t="s">
        <v>39</v>
      </c>
      <c r="H14" s="62" t="s">
        <v>40</v>
      </c>
      <c r="I14" s="62" t="s">
        <v>41</v>
      </c>
      <c r="J14" s="62" t="s">
        <v>42</v>
      </c>
      <c r="K14" s="62" t="s">
        <v>43</v>
      </c>
      <c r="L14" s="62" t="s">
        <v>44</v>
      </c>
      <c r="M14" s="62" t="s">
        <v>45</v>
      </c>
      <c r="N14" s="62" t="s">
        <v>46</v>
      </c>
      <c r="O14" s="62" t="s">
        <v>47</v>
      </c>
      <c r="P14" s="97" t="s">
        <v>48</v>
      </c>
    </row>
    <row r="15" ht="16.5" spans="3:16">
      <c r="C15" s="53"/>
      <c r="D15" s="11"/>
      <c r="E15" s="63" t="s">
        <v>349</v>
      </c>
      <c r="F15" s="64" t="s">
        <v>49</v>
      </c>
      <c r="G15" s="65">
        <v>100000</v>
      </c>
      <c r="H15" s="65">
        <v>200000</v>
      </c>
      <c r="I15" s="65">
        <v>300000</v>
      </c>
      <c r="J15" s="65">
        <v>400000</v>
      </c>
      <c r="K15" s="65">
        <v>500000</v>
      </c>
      <c r="L15" s="65">
        <v>600000</v>
      </c>
      <c r="M15" s="65">
        <v>700000</v>
      </c>
      <c r="N15" s="65">
        <v>800000</v>
      </c>
      <c r="O15" s="65">
        <v>900000</v>
      </c>
      <c r="P15" s="98">
        <v>1000000</v>
      </c>
    </row>
    <row r="16" ht="16.5" spans="3:16">
      <c r="C16" s="53"/>
      <c r="D16" s="11"/>
      <c r="E16" s="63" t="s">
        <v>350</v>
      </c>
      <c r="F16" s="64" t="s">
        <v>50</v>
      </c>
      <c r="G16" s="66">
        <f>G15/30</f>
        <v>3333.33333333333</v>
      </c>
      <c r="H16" s="66">
        <f t="shared" ref="H16:P16" si="3">H15/30</f>
        <v>6666.66666666667</v>
      </c>
      <c r="I16" s="66">
        <f t="shared" si="3"/>
        <v>10000</v>
      </c>
      <c r="J16" s="66">
        <f t="shared" si="3"/>
        <v>13333.3333333333</v>
      </c>
      <c r="K16" s="66">
        <f t="shared" si="3"/>
        <v>16666.6666666667</v>
      </c>
      <c r="L16" s="66">
        <f t="shared" si="3"/>
        <v>20000</v>
      </c>
      <c r="M16" s="66">
        <f t="shared" si="3"/>
        <v>23333.3333333333</v>
      </c>
      <c r="N16" s="66">
        <f t="shared" si="3"/>
        <v>26666.6666666667</v>
      </c>
      <c r="O16" s="66">
        <f t="shared" si="3"/>
        <v>30000</v>
      </c>
      <c r="P16" s="99">
        <f t="shared" si="3"/>
        <v>33333.3333333333</v>
      </c>
    </row>
    <row r="17" ht="16.5" spans="3:16">
      <c r="C17" s="53"/>
      <c r="D17" s="11"/>
      <c r="E17" s="63"/>
      <c r="F17" s="64" t="s">
        <v>51</v>
      </c>
      <c r="G17" s="67">
        <v>0.001</v>
      </c>
      <c r="H17" s="67">
        <v>0.001</v>
      </c>
      <c r="I17" s="67">
        <v>0.001</v>
      </c>
      <c r="J17" s="67">
        <v>0.001</v>
      </c>
      <c r="K17" s="67">
        <v>0.001</v>
      </c>
      <c r="L17" s="67">
        <v>0.001</v>
      </c>
      <c r="M17" s="67">
        <v>0.001</v>
      </c>
      <c r="N17" s="67">
        <v>0.001</v>
      </c>
      <c r="O17" s="67">
        <v>0.001</v>
      </c>
      <c r="P17" s="100">
        <v>0.001</v>
      </c>
    </row>
    <row r="18" ht="16.5" spans="3:16">
      <c r="C18" s="53"/>
      <c r="D18" s="11"/>
      <c r="E18" s="63"/>
      <c r="F18" s="64" t="s">
        <v>52</v>
      </c>
      <c r="G18" s="65">
        <f>G15*G17</f>
        <v>100</v>
      </c>
      <c r="H18" s="65">
        <f t="shared" ref="H18:P18" si="4">H15*H17</f>
        <v>200</v>
      </c>
      <c r="I18" s="65">
        <f t="shared" si="4"/>
        <v>300</v>
      </c>
      <c r="J18" s="65">
        <f t="shared" si="4"/>
        <v>400</v>
      </c>
      <c r="K18" s="65">
        <f t="shared" si="4"/>
        <v>500</v>
      </c>
      <c r="L18" s="65">
        <f t="shared" si="4"/>
        <v>600</v>
      </c>
      <c r="M18" s="65">
        <f t="shared" si="4"/>
        <v>700</v>
      </c>
      <c r="N18" s="65">
        <f t="shared" si="4"/>
        <v>800</v>
      </c>
      <c r="O18" s="65">
        <f t="shared" si="4"/>
        <v>900</v>
      </c>
      <c r="P18" s="98">
        <f t="shared" si="4"/>
        <v>1000</v>
      </c>
    </row>
    <row r="19" ht="16.5" spans="3:16">
      <c r="C19" s="53"/>
      <c r="D19" s="11"/>
      <c r="E19" s="63"/>
      <c r="F19" s="64" t="s">
        <v>53</v>
      </c>
      <c r="G19" s="65">
        <v>4000</v>
      </c>
      <c r="H19" s="65">
        <v>4000</v>
      </c>
      <c r="I19" s="65">
        <v>4000</v>
      </c>
      <c r="J19" s="65">
        <v>4000</v>
      </c>
      <c r="K19" s="65">
        <v>4000</v>
      </c>
      <c r="L19" s="65">
        <v>4000</v>
      </c>
      <c r="M19" s="65">
        <v>4000</v>
      </c>
      <c r="N19" s="65">
        <v>4000</v>
      </c>
      <c r="O19" s="65">
        <v>4000</v>
      </c>
      <c r="P19" s="98">
        <v>4000</v>
      </c>
    </row>
    <row r="20" ht="17.25" spans="3:16">
      <c r="C20" s="57"/>
      <c r="D20" s="58"/>
      <c r="E20" s="68"/>
      <c r="F20" s="69" t="s">
        <v>54</v>
      </c>
      <c r="G20" s="70">
        <f>G19+G18</f>
        <v>4100</v>
      </c>
      <c r="H20" s="70">
        <f t="shared" ref="H20:P20" si="5">H19+H18</f>
        <v>4200</v>
      </c>
      <c r="I20" s="70">
        <f t="shared" si="5"/>
        <v>4300</v>
      </c>
      <c r="J20" s="70">
        <f t="shared" si="5"/>
        <v>4400</v>
      </c>
      <c r="K20" s="70">
        <f t="shared" si="5"/>
        <v>4500</v>
      </c>
      <c r="L20" s="70">
        <f t="shared" si="5"/>
        <v>4600</v>
      </c>
      <c r="M20" s="70">
        <f t="shared" si="5"/>
        <v>4700</v>
      </c>
      <c r="N20" s="70">
        <f t="shared" si="5"/>
        <v>4800</v>
      </c>
      <c r="O20" s="70">
        <f t="shared" si="5"/>
        <v>4900</v>
      </c>
      <c r="P20" s="101">
        <f t="shared" si="5"/>
        <v>5000</v>
      </c>
    </row>
    <row r="21" ht="17.25" customHeight="1" spans="3:16">
      <c r="C21" s="50" t="s">
        <v>351</v>
      </c>
      <c r="D21" s="71" t="s">
        <v>268</v>
      </c>
      <c r="E21" s="72" t="s">
        <v>352</v>
      </c>
      <c r="F21" s="62" t="s">
        <v>265</v>
      </c>
      <c r="G21" s="62" t="s">
        <v>39</v>
      </c>
      <c r="H21" s="62" t="s">
        <v>40</v>
      </c>
      <c r="I21" s="62" t="s">
        <v>41</v>
      </c>
      <c r="J21" s="62" t="s">
        <v>42</v>
      </c>
      <c r="K21" s="62" t="s">
        <v>43</v>
      </c>
      <c r="L21" s="62" t="s">
        <v>44</v>
      </c>
      <c r="M21" s="62" t="s">
        <v>45</v>
      </c>
      <c r="N21" s="62" t="s">
        <v>46</v>
      </c>
      <c r="O21" s="62" t="s">
        <v>47</v>
      </c>
      <c r="P21" s="97" t="s">
        <v>48</v>
      </c>
    </row>
    <row r="22" ht="16.5" spans="3:16">
      <c r="C22" s="53"/>
      <c r="D22" s="73"/>
      <c r="E22" s="74" t="s">
        <v>353</v>
      </c>
      <c r="F22" s="62" t="s">
        <v>265</v>
      </c>
      <c r="G22" s="65">
        <v>100000</v>
      </c>
      <c r="H22" s="65">
        <v>200000</v>
      </c>
      <c r="I22" s="65">
        <v>300000</v>
      </c>
      <c r="J22" s="65">
        <v>400000</v>
      </c>
      <c r="K22" s="65">
        <v>500000</v>
      </c>
      <c r="L22" s="65">
        <v>600000</v>
      </c>
      <c r="M22" s="65">
        <v>700000</v>
      </c>
      <c r="N22" s="65">
        <v>800000</v>
      </c>
      <c r="O22" s="65">
        <v>900000</v>
      </c>
      <c r="P22" s="98">
        <v>1000000</v>
      </c>
    </row>
    <row r="23" ht="16.5" spans="3:16">
      <c r="C23" s="53"/>
      <c r="D23" s="73"/>
      <c r="E23" s="74" t="s">
        <v>354</v>
      </c>
      <c r="F23" s="65" t="s">
        <v>269</v>
      </c>
      <c r="G23" s="66">
        <f>G22/30</f>
        <v>3333.33333333333</v>
      </c>
      <c r="H23" s="66">
        <f t="shared" ref="H23:P23" si="6">H22/30</f>
        <v>6666.66666666667</v>
      </c>
      <c r="I23" s="66">
        <f t="shared" si="6"/>
        <v>10000</v>
      </c>
      <c r="J23" s="66">
        <f t="shared" si="6"/>
        <v>13333.3333333333</v>
      </c>
      <c r="K23" s="66">
        <f t="shared" si="6"/>
        <v>16666.6666666667</v>
      </c>
      <c r="L23" s="66">
        <f t="shared" si="6"/>
        <v>20000</v>
      </c>
      <c r="M23" s="66">
        <f t="shared" si="6"/>
        <v>23333.3333333333</v>
      </c>
      <c r="N23" s="66">
        <f t="shared" si="6"/>
        <v>26666.6666666667</v>
      </c>
      <c r="O23" s="66">
        <f t="shared" si="6"/>
        <v>30000</v>
      </c>
      <c r="P23" s="99">
        <f t="shared" si="6"/>
        <v>33333.3333333333</v>
      </c>
    </row>
    <row r="24" ht="16.5" spans="3:16">
      <c r="C24" s="53"/>
      <c r="D24" s="73"/>
      <c r="E24" s="74"/>
      <c r="F24" s="65" t="s">
        <v>51</v>
      </c>
      <c r="G24" s="67">
        <v>0.01</v>
      </c>
      <c r="H24" s="67">
        <v>0.01</v>
      </c>
      <c r="I24" s="67">
        <v>0.01</v>
      </c>
      <c r="J24" s="67">
        <v>0.01</v>
      </c>
      <c r="K24" s="67">
        <v>0.01</v>
      </c>
      <c r="L24" s="67">
        <v>0.01</v>
      </c>
      <c r="M24" s="67">
        <v>0.01</v>
      </c>
      <c r="N24" s="67">
        <v>0.01</v>
      </c>
      <c r="O24" s="67">
        <v>0.01</v>
      </c>
      <c r="P24" s="100">
        <v>0.01</v>
      </c>
    </row>
    <row r="25" ht="16.5" spans="3:16">
      <c r="C25" s="53"/>
      <c r="D25" s="73"/>
      <c r="E25" s="74"/>
      <c r="F25" s="65" t="s">
        <v>52</v>
      </c>
      <c r="G25" s="65">
        <f>G22*G24</f>
        <v>1000</v>
      </c>
      <c r="H25" s="65">
        <f t="shared" ref="H25:P25" si="7">H22*H24</f>
        <v>2000</v>
      </c>
      <c r="I25" s="65">
        <f t="shared" si="7"/>
        <v>3000</v>
      </c>
      <c r="J25" s="65">
        <f t="shared" si="7"/>
        <v>4000</v>
      </c>
      <c r="K25" s="65">
        <f t="shared" si="7"/>
        <v>5000</v>
      </c>
      <c r="L25" s="65">
        <f t="shared" si="7"/>
        <v>6000</v>
      </c>
      <c r="M25" s="65">
        <f t="shared" si="7"/>
        <v>7000</v>
      </c>
      <c r="N25" s="65">
        <f t="shared" si="7"/>
        <v>8000</v>
      </c>
      <c r="O25" s="65">
        <f t="shared" si="7"/>
        <v>9000</v>
      </c>
      <c r="P25" s="98">
        <f t="shared" si="7"/>
        <v>10000</v>
      </c>
    </row>
    <row r="26" ht="16.5" spans="3:16">
      <c r="C26" s="53"/>
      <c r="D26" s="73"/>
      <c r="E26" s="74"/>
      <c r="F26" s="65" t="s">
        <v>53</v>
      </c>
      <c r="G26" s="65">
        <v>2800</v>
      </c>
      <c r="H26" s="65">
        <v>2800</v>
      </c>
      <c r="I26" s="65">
        <v>2800</v>
      </c>
      <c r="J26" s="65">
        <v>2800</v>
      </c>
      <c r="K26" s="65">
        <v>2800</v>
      </c>
      <c r="L26" s="65">
        <v>2800</v>
      </c>
      <c r="M26" s="65">
        <v>2800</v>
      </c>
      <c r="N26" s="65">
        <v>2800</v>
      </c>
      <c r="O26" s="65">
        <v>2800</v>
      </c>
      <c r="P26" s="98">
        <v>2800</v>
      </c>
    </row>
    <row r="27" ht="17.25" spans="3:16">
      <c r="C27" s="57"/>
      <c r="D27" s="75"/>
      <c r="E27" s="76"/>
      <c r="F27" s="77" t="s">
        <v>54</v>
      </c>
      <c r="G27" s="70">
        <f>G26+G25</f>
        <v>3800</v>
      </c>
      <c r="H27" s="70">
        <f t="shared" ref="H27:P27" si="8">H26+H25</f>
        <v>4800</v>
      </c>
      <c r="I27" s="70">
        <f t="shared" si="8"/>
        <v>5800</v>
      </c>
      <c r="J27" s="70">
        <f t="shared" si="8"/>
        <v>6800</v>
      </c>
      <c r="K27" s="70">
        <f t="shared" si="8"/>
        <v>7800</v>
      </c>
      <c r="L27" s="70">
        <f t="shared" si="8"/>
        <v>8800</v>
      </c>
      <c r="M27" s="70">
        <f t="shared" si="8"/>
        <v>9800</v>
      </c>
      <c r="N27" s="70">
        <f t="shared" si="8"/>
        <v>10800</v>
      </c>
      <c r="O27" s="70">
        <f t="shared" si="8"/>
        <v>11800</v>
      </c>
      <c r="P27" s="101">
        <f t="shared" si="8"/>
        <v>12800</v>
      </c>
    </row>
    <row r="28" spans="3:16">
      <c r="C28" s="50" t="s">
        <v>355</v>
      </c>
      <c r="D28" s="78" t="s">
        <v>340</v>
      </c>
      <c r="E28" s="79" t="s">
        <v>356</v>
      </c>
      <c r="F28" s="80" t="s">
        <v>334</v>
      </c>
      <c r="G28" s="81">
        <v>30</v>
      </c>
      <c r="H28" s="81">
        <v>50</v>
      </c>
      <c r="I28" s="81">
        <v>80</v>
      </c>
      <c r="J28" s="102">
        <v>100</v>
      </c>
      <c r="K28" s="102">
        <v>150</v>
      </c>
      <c r="L28" s="102">
        <v>200</v>
      </c>
      <c r="M28" s="103"/>
      <c r="N28" s="103"/>
      <c r="O28" s="103"/>
      <c r="P28" s="104"/>
    </row>
    <row r="29" spans="3:16">
      <c r="C29" s="53"/>
      <c r="D29" s="82"/>
      <c r="E29" s="83"/>
      <c r="F29" s="84" t="s">
        <v>335</v>
      </c>
      <c r="G29" s="6">
        <f>G28*30</f>
        <v>900</v>
      </c>
      <c r="H29" s="6">
        <f t="shared" ref="H29:L29" si="9">H28*30</f>
        <v>1500</v>
      </c>
      <c r="I29" s="6">
        <f t="shared" si="9"/>
        <v>2400</v>
      </c>
      <c r="J29" s="6">
        <f t="shared" si="9"/>
        <v>3000</v>
      </c>
      <c r="K29" s="6">
        <f t="shared" si="9"/>
        <v>4500</v>
      </c>
      <c r="L29" s="6">
        <f t="shared" si="9"/>
        <v>6000</v>
      </c>
      <c r="M29" s="5"/>
      <c r="N29" s="5"/>
      <c r="O29" s="5"/>
      <c r="P29" s="105"/>
    </row>
    <row r="30" spans="3:16">
      <c r="C30" s="53"/>
      <c r="D30" s="82"/>
      <c r="E30" s="83"/>
      <c r="F30" s="85" t="s">
        <v>336</v>
      </c>
      <c r="G30" s="86">
        <v>1</v>
      </c>
      <c r="H30" s="86">
        <v>1</v>
      </c>
      <c r="I30" s="86">
        <v>1</v>
      </c>
      <c r="J30" s="86">
        <v>1</v>
      </c>
      <c r="K30" s="86">
        <v>1</v>
      </c>
      <c r="L30" s="86">
        <v>1</v>
      </c>
      <c r="M30" s="5"/>
      <c r="N30" s="5"/>
      <c r="O30" s="5"/>
      <c r="P30" s="105"/>
    </row>
    <row r="31" spans="3:16">
      <c r="C31" s="53"/>
      <c r="D31" s="82"/>
      <c r="E31" s="83"/>
      <c r="F31" s="84" t="s">
        <v>337</v>
      </c>
      <c r="G31" s="6">
        <v>0</v>
      </c>
      <c r="H31" s="6">
        <v>0</v>
      </c>
      <c r="I31" s="6">
        <f t="shared" ref="I31:L31" si="10">I29*I30</f>
        <v>2400</v>
      </c>
      <c r="J31" s="6">
        <f t="shared" si="10"/>
        <v>3000</v>
      </c>
      <c r="K31" s="6">
        <f t="shared" si="10"/>
        <v>4500</v>
      </c>
      <c r="L31" s="6">
        <f t="shared" si="10"/>
        <v>6000</v>
      </c>
      <c r="M31" s="5"/>
      <c r="N31" s="5"/>
      <c r="O31" s="5"/>
      <c r="P31" s="105"/>
    </row>
    <row r="32" spans="3:16">
      <c r="C32" s="53"/>
      <c r="D32" s="82"/>
      <c r="E32" s="83"/>
      <c r="F32" s="84" t="s">
        <v>10</v>
      </c>
      <c r="G32" s="6">
        <v>2500</v>
      </c>
      <c r="H32" s="6">
        <v>2500</v>
      </c>
      <c r="I32" s="6">
        <v>0</v>
      </c>
      <c r="J32" s="6">
        <v>0</v>
      </c>
      <c r="K32" s="6">
        <v>0</v>
      </c>
      <c r="L32" s="6">
        <v>0</v>
      </c>
      <c r="M32" s="5"/>
      <c r="N32" s="5"/>
      <c r="O32" s="5"/>
      <c r="P32" s="105"/>
    </row>
    <row r="33" ht="14.25" spans="3:16">
      <c r="C33" s="57"/>
      <c r="D33" s="87"/>
      <c r="E33" s="88"/>
      <c r="F33" s="89" t="s">
        <v>338</v>
      </c>
      <c r="G33" s="90">
        <v>2500</v>
      </c>
      <c r="H33" s="90">
        <v>2500</v>
      </c>
      <c r="I33" s="90">
        <f t="shared" ref="I33:L33" si="11">I32+I31</f>
        <v>2400</v>
      </c>
      <c r="J33" s="90">
        <f t="shared" si="11"/>
        <v>3000</v>
      </c>
      <c r="K33" s="90">
        <f t="shared" si="11"/>
        <v>4500</v>
      </c>
      <c r="L33" s="90">
        <f t="shared" si="11"/>
        <v>6000</v>
      </c>
      <c r="M33" s="106"/>
      <c r="N33" s="106"/>
      <c r="O33" s="106"/>
      <c r="P33" s="107"/>
    </row>
  </sheetData>
  <mergeCells count="10">
    <mergeCell ref="C7:C13"/>
    <mergeCell ref="C14:C20"/>
    <mergeCell ref="C21:C27"/>
    <mergeCell ref="C28:C33"/>
    <mergeCell ref="D7:D13"/>
    <mergeCell ref="D14:D20"/>
    <mergeCell ref="D21:D27"/>
    <mergeCell ref="D28:D33"/>
    <mergeCell ref="E8:E13"/>
    <mergeCell ref="E28:E33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P82"/>
  <sheetViews>
    <sheetView showGridLines="0" workbookViewId="0">
      <selection activeCell="M44" sqref="M44"/>
    </sheetView>
  </sheetViews>
  <sheetFormatPr defaultColWidth="9" defaultRowHeight="13.5"/>
  <cols>
    <col min="5" max="5" width="13.875" customWidth="1"/>
    <col min="6" max="6" width="11.5" customWidth="1"/>
    <col min="7" max="7" width="11.875" customWidth="1"/>
    <col min="8" max="8" width="21.125" customWidth="1"/>
    <col min="14" max="14" width="12" customWidth="1"/>
    <col min="15" max="15" width="10.25" customWidth="1"/>
    <col min="16" max="16" width="11.25" customWidth="1"/>
  </cols>
  <sheetData>
    <row r="3" ht="14.25"/>
    <row r="4" spans="3:15"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3"/>
    </row>
    <row r="5" ht="22.5" spans="3:15">
      <c r="C5" s="3" t="s">
        <v>357</v>
      </c>
      <c r="D5" s="4"/>
      <c r="E5" s="5" t="s">
        <v>358</v>
      </c>
      <c r="F5" s="5" t="s">
        <v>25</v>
      </c>
      <c r="G5" s="6" t="s">
        <v>277</v>
      </c>
      <c r="H5" s="6" t="s">
        <v>26</v>
      </c>
      <c r="I5" s="6" t="s">
        <v>359</v>
      </c>
      <c r="J5" s="6" t="s">
        <v>360</v>
      </c>
      <c r="K5" s="6" t="s">
        <v>361</v>
      </c>
      <c r="L5" s="15" t="s">
        <v>329</v>
      </c>
      <c r="M5" s="4"/>
      <c r="N5" s="34" t="s">
        <v>362</v>
      </c>
      <c r="O5" s="35"/>
    </row>
    <row r="6" spans="3:15">
      <c r="C6" s="3">
        <v>3500</v>
      </c>
      <c r="D6" s="4"/>
      <c r="E6" s="5" t="s">
        <v>4</v>
      </c>
      <c r="F6" s="5" t="s">
        <v>363</v>
      </c>
      <c r="G6" s="6">
        <v>2400</v>
      </c>
      <c r="H6" s="6">
        <v>882.76</v>
      </c>
      <c r="I6" s="11">
        <f>C6-G6-H6</f>
        <v>217.24</v>
      </c>
      <c r="J6" s="6"/>
      <c r="K6" s="6"/>
      <c r="L6" s="6"/>
      <c r="M6" s="4"/>
      <c r="N6" s="4"/>
      <c r="O6" s="35"/>
    </row>
    <row r="7" spans="3:15">
      <c r="C7" s="3">
        <v>4000</v>
      </c>
      <c r="D7" s="4"/>
      <c r="E7" s="5" t="s">
        <v>346</v>
      </c>
      <c r="F7" s="5" t="s">
        <v>364</v>
      </c>
      <c r="G7" s="6">
        <v>2800</v>
      </c>
      <c r="H7" s="6">
        <v>1029.89</v>
      </c>
      <c r="I7" s="11">
        <f>C7-G7-H7</f>
        <v>170.11</v>
      </c>
      <c r="J7" s="6"/>
      <c r="K7" s="6"/>
      <c r="L7" s="6"/>
      <c r="M7" s="4"/>
      <c r="N7" s="4"/>
      <c r="O7" s="35"/>
    </row>
    <row r="8" spans="3:15">
      <c r="C8" s="3">
        <v>2800</v>
      </c>
      <c r="D8" s="4"/>
      <c r="E8" s="5" t="s">
        <v>351</v>
      </c>
      <c r="F8" s="5" t="s">
        <v>365</v>
      </c>
      <c r="G8" s="6">
        <v>1800</v>
      </c>
      <c r="H8" s="6">
        <v>668.07</v>
      </c>
      <c r="I8" s="11">
        <f t="shared" ref="I8:I9" si="0">C8-G8-H8</f>
        <v>331.93</v>
      </c>
      <c r="J8" s="6"/>
      <c r="K8" s="6"/>
      <c r="L8" s="6"/>
      <c r="M8" s="4"/>
      <c r="N8" s="4"/>
      <c r="O8" s="35"/>
    </row>
    <row r="9" spans="3:15">
      <c r="C9" s="3">
        <v>2000</v>
      </c>
      <c r="D9" s="4"/>
      <c r="E9" s="5" t="s">
        <v>355</v>
      </c>
      <c r="F9" s="5" t="s">
        <v>366</v>
      </c>
      <c r="G9" s="6">
        <v>2000</v>
      </c>
      <c r="H9" s="7" t="s">
        <v>367</v>
      </c>
      <c r="I9" s="36"/>
      <c r="J9" s="6"/>
      <c r="K9" s="6"/>
      <c r="L9" s="6"/>
      <c r="M9" s="4"/>
      <c r="N9" s="4"/>
      <c r="O9" s="35"/>
    </row>
    <row r="10" spans="3:15">
      <c r="C10" s="8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35"/>
    </row>
    <row r="11" spans="3:15">
      <c r="C11" s="8"/>
      <c r="D11" s="4"/>
      <c r="E11" s="4" t="s">
        <v>368</v>
      </c>
      <c r="F11" s="4"/>
      <c r="G11" s="4"/>
      <c r="H11" s="4"/>
      <c r="I11" s="4"/>
      <c r="J11" s="4"/>
      <c r="K11" s="4"/>
      <c r="L11" s="4"/>
      <c r="M11" s="4"/>
      <c r="N11" s="4"/>
      <c r="O11" s="35"/>
    </row>
    <row r="12" spans="3:15">
      <c r="C12" s="8"/>
      <c r="D12" s="4"/>
      <c r="E12" s="4" t="s">
        <v>369</v>
      </c>
      <c r="F12" s="4"/>
      <c r="G12" s="4"/>
      <c r="H12" s="4"/>
      <c r="I12" s="4"/>
      <c r="J12" s="4"/>
      <c r="K12" s="4"/>
      <c r="L12" s="4"/>
      <c r="M12" s="4"/>
      <c r="N12" s="4"/>
      <c r="O12" s="35"/>
    </row>
    <row r="13" spans="3:15"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35"/>
    </row>
    <row r="14" spans="3:15">
      <c r="C14" s="8"/>
      <c r="D14" s="4"/>
      <c r="E14" s="4" t="s">
        <v>30</v>
      </c>
      <c r="F14" s="4"/>
      <c r="G14" s="4"/>
      <c r="H14" s="4"/>
      <c r="I14" s="4"/>
      <c r="J14" s="4"/>
      <c r="K14" s="4"/>
      <c r="L14" s="4"/>
      <c r="M14" s="4"/>
      <c r="N14" s="4"/>
      <c r="O14" s="35"/>
    </row>
    <row r="15" spans="3:15">
      <c r="C15" s="8"/>
      <c r="D15" s="4"/>
      <c r="E15" s="4" t="s">
        <v>32</v>
      </c>
      <c r="F15" s="4"/>
      <c r="G15" s="4"/>
      <c r="H15" s="4"/>
      <c r="I15" s="4"/>
      <c r="J15" s="4"/>
      <c r="K15" s="4"/>
      <c r="L15" s="4"/>
      <c r="M15" s="4"/>
      <c r="N15" s="4"/>
      <c r="O15" s="35"/>
    </row>
    <row r="16" spans="3:15">
      <c r="C16" s="8"/>
      <c r="D16" s="4"/>
      <c r="E16" s="4" t="s">
        <v>33</v>
      </c>
      <c r="F16" s="4"/>
      <c r="G16" s="4"/>
      <c r="H16" s="4"/>
      <c r="I16" s="4"/>
      <c r="J16" s="4"/>
      <c r="K16" s="4"/>
      <c r="L16" s="4"/>
      <c r="M16" s="4"/>
      <c r="N16" s="4"/>
      <c r="O16" s="35"/>
    </row>
    <row r="17" spans="3:15">
      <c r="C17" s="8"/>
      <c r="D17" s="4"/>
      <c r="E17" s="4" t="s">
        <v>35</v>
      </c>
      <c r="F17" s="4"/>
      <c r="G17" s="4"/>
      <c r="H17" s="4"/>
      <c r="I17" s="4"/>
      <c r="J17" s="4"/>
      <c r="K17" s="4"/>
      <c r="L17" s="4"/>
      <c r="M17" s="4"/>
      <c r="N17" s="4"/>
      <c r="O17" s="35"/>
    </row>
    <row r="18" spans="3:15">
      <c r="C18" s="8"/>
      <c r="D18" s="4"/>
      <c r="E18" s="4" t="s">
        <v>36</v>
      </c>
      <c r="F18" s="4"/>
      <c r="G18" s="4"/>
      <c r="H18" s="4"/>
      <c r="I18" s="4"/>
      <c r="J18" s="4"/>
      <c r="K18" s="4"/>
      <c r="L18" s="4"/>
      <c r="M18" s="4"/>
      <c r="N18" s="4"/>
      <c r="O18" s="35"/>
    </row>
    <row r="19" ht="14.25" spans="3:15"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37"/>
    </row>
    <row r="20" ht="14.25"/>
    <row r="21" spans="3:16"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3"/>
    </row>
    <row r="22" spans="3:16">
      <c r="C22" s="8"/>
      <c r="D22" s="4"/>
      <c r="E22" s="6" t="s">
        <v>370</v>
      </c>
      <c r="F22" s="6" t="s">
        <v>371</v>
      </c>
      <c r="G22" s="6" t="s">
        <v>372</v>
      </c>
      <c r="H22" s="6" t="s">
        <v>373</v>
      </c>
      <c r="I22" s="15" t="s">
        <v>10</v>
      </c>
      <c r="J22" s="27" t="s">
        <v>28</v>
      </c>
      <c r="K22" s="4"/>
      <c r="L22" s="4" t="s">
        <v>374</v>
      </c>
      <c r="M22" s="4"/>
      <c r="N22" s="4"/>
      <c r="O22" s="4"/>
      <c r="P22" s="35"/>
    </row>
    <row r="23" spans="3:16">
      <c r="C23" s="8"/>
      <c r="D23" s="4"/>
      <c r="E23" s="6" t="s">
        <v>375</v>
      </c>
      <c r="F23" s="6">
        <v>540000</v>
      </c>
      <c r="G23" s="11" t="s">
        <v>376</v>
      </c>
      <c r="H23" s="11">
        <f>F23*0.01</f>
        <v>5400</v>
      </c>
      <c r="I23" s="5">
        <v>3500</v>
      </c>
      <c r="J23" s="11">
        <f>H23+I23</f>
        <v>8900</v>
      </c>
      <c r="K23" s="4"/>
      <c r="L23" s="4" t="s">
        <v>377</v>
      </c>
      <c r="M23" s="4"/>
      <c r="N23" s="4"/>
      <c r="O23" s="4"/>
      <c r="P23" s="35"/>
    </row>
    <row r="24" spans="3:16">
      <c r="C24" s="8"/>
      <c r="D24" s="4"/>
      <c r="E24" s="6" t="s">
        <v>378</v>
      </c>
      <c r="F24" s="12">
        <f>F23/259</f>
        <v>2084.94208494208</v>
      </c>
      <c r="G24" s="11" t="s">
        <v>379</v>
      </c>
      <c r="H24" s="13">
        <f>F24*1</f>
        <v>2084.94208494208</v>
      </c>
      <c r="I24" s="5">
        <v>3500</v>
      </c>
      <c r="J24" s="13">
        <f t="shared" ref="J24:J31" si="1">H24+I24</f>
        <v>5584.94208494208</v>
      </c>
      <c r="K24" s="4"/>
      <c r="L24" s="4" t="s">
        <v>380</v>
      </c>
      <c r="M24" s="4"/>
      <c r="N24" s="4"/>
      <c r="O24" s="4"/>
      <c r="P24" s="35"/>
    </row>
    <row r="25" spans="3:16">
      <c r="C25" s="8"/>
      <c r="D25" s="4"/>
      <c r="E25" s="6" t="s">
        <v>381</v>
      </c>
      <c r="F25" s="6">
        <v>200000</v>
      </c>
      <c r="G25" s="11"/>
      <c r="H25" s="11"/>
      <c r="I25" s="5"/>
      <c r="J25" s="13"/>
      <c r="K25" s="4"/>
      <c r="L25" s="4" t="s">
        <v>382</v>
      </c>
      <c r="M25" s="4"/>
      <c r="N25" s="4"/>
      <c r="O25" s="4"/>
      <c r="P25" s="35"/>
    </row>
    <row r="26" spans="3:16">
      <c r="C26" s="8"/>
      <c r="D26" s="4"/>
      <c r="E26" s="6" t="s">
        <v>131</v>
      </c>
      <c r="F26" s="14">
        <v>0.4</v>
      </c>
      <c r="G26" s="11"/>
      <c r="H26" s="11"/>
      <c r="I26" s="5"/>
      <c r="J26" s="13"/>
      <c r="K26" s="4"/>
      <c r="L26" s="4" t="s">
        <v>383</v>
      </c>
      <c r="M26" s="4"/>
      <c r="N26" s="4"/>
      <c r="O26" s="4"/>
      <c r="P26" s="35"/>
    </row>
    <row r="27" spans="3:16">
      <c r="C27" s="8"/>
      <c r="D27" s="4"/>
      <c r="E27" s="6" t="s">
        <v>384</v>
      </c>
      <c r="F27" s="11">
        <v>80000</v>
      </c>
      <c r="G27" s="6" t="s">
        <v>385</v>
      </c>
      <c r="H27" s="11">
        <f>F27*0.01</f>
        <v>800</v>
      </c>
      <c r="I27" s="5">
        <v>2800</v>
      </c>
      <c r="J27" s="13">
        <f t="shared" si="1"/>
        <v>3600</v>
      </c>
      <c r="K27" s="4"/>
      <c r="L27" s="4"/>
      <c r="M27" s="4"/>
      <c r="N27" s="4"/>
      <c r="O27" s="4"/>
      <c r="P27" s="35"/>
    </row>
    <row r="28" ht="25.5" spans="3:16">
      <c r="C28" s="8"/>
      <c r="D28" s="4"/>
      <c r="E28" s="6" t="s">
        <v>386</v>
      </c>
      <c r="F28" s="11">
        <v>70000</v>
      </c>
      <c r="G28" s="6" t="s">
        <v>387</v>
      </c>
      <c r="H28" s="11">
        <f t="shared" ref="H28:H29" si="2">F28*0.01</f>
        <v>700</v>
      </c>
      <c r="I28" s="5">
        <v>2800</v>
      </c>
      <c r="J28" s="13">
        <f t="shared" si="1"/>
        <v>3500</v>
      </c>
      <c r="K28" s="4"/>
      <c r="L28" s="38" t="s">
        <v>388</v>
      </c>
      <c r="M28" s="4"/>
      <c r="N28" s="4"/>
      <c r="O28" s="4"/>
      <c r="P28" s="35"/>
    </row>
    <row r="29" spans="3:16">
      <c r="C29" s="8"/>
      <c r="D29" s="4"/>
      <c r="E29" s="6" t="s">
        <v>389</v>
      </c>
      <c r="F29" s="11">
        <v>50000</v>
      </c>
      <c r="G29" s="6" t="s">
        <v>390</v>
      </c>
      <c r="H29" s="11">
        <f t="shared" si="2"/>
        <v>500</v>
      </c>
      <c r="I29" s="5">
        <v>2800</v>
      </c>
      <c r="J29" s="13">
        <f t="shared" si="1"/>
        <v>3300</v>
      </c>
      <c r="K29" s="4"/>
      <c r="L29" s="4"/>
      <c r="M29" s="4"/>
      <c r="N29" s="4"/>
      <c r="O29" s="4"/>
      <c r="P29" s="35"/>
    </row>
    <row r="30" spans="3:16">
      <c r="C30" s="8"/>
      <c r="D30" s="4"/>
      <c r="E30" s="6" t="s">
        <v>391</v>
      </c>
      <c r="F30" s="13">
        <f>F24</f>
        <v>2084.94208494208</v>
      </c>
      <c r="G30" s="6" t="s">
        <v>392</v>
      </c>
      <c r="H30" s="13">
        <f>F30/2</f>
        <v>1042.47104247104</v>
      </c>
      <c r="I30" s="5">
        <v>2000</v>
      </c>
      <c r="J30" s="13">
        <f t="shared" si="1"/>
        <v>3042.47104247104</v>
      </c>
      <c r="K30" s="4"/>
      <c r="L30" s="4"/>
      <c r="M30" s="4"/>
      <c r="N30" s="4"/>
      <c r="O30" s="4"/>
      <c r="P30" s="35"/>
    </row>
    <row r="31" spans="3:16">
      <c r="C31" s="8"/>
      <c r="D31" s="4"/>
      <c r="E31" s="15" t="s">
        <v>393</v>
      </c>
      <c r="F31" s="11"/>
      <c r="G31" s="6" t="s">
        <v>394</v>
      </c>
      <c r="H31" s="13">
        <f>F30/2</f>
        <v>1042.47104247104</v>
      </c>
      <c r="I31" s="5">
        <v>2000</v>
      </c>
      <c r="J31" s="13">
        <f t="shared" si="1"/>
        <v>3042.47104247104</v>
      </c>
      <c r="K31" s="4"/>
      <c r="L31" s="4"/>
      <c r="M31" s="4"/>
      <c r="N31" s="4"/>
      <c r="O31" s="4"/>
      <c r="P31" s="35"/>
    </row>
    <row r="32" spans="3:16">
      <c r="C32" s="8"/>
      <c r="D32" s="4"/>
      <c r="E32" s="16"/>
      <c r="F32" s="17"/>
      <c r="G32" s="18"/>
      <c r="H32" s="19"/>
      <c r="I32" s="4"/>
      <c r="J32" s="19"/>
      <c r="K32" s="4"/>
      <c r="L32" s="4"/>
      <c r="M32" s="4"/>
      <c r="N32" s="4"/>
      <c r="O32" s="4"/>
      <c r="P32" s="35"/>
    </row>
    <row r="33" ht="14.25" spans="3:16">
      <c r="C33" s="9"/>
      <c r="D33" s="10"/>
      <c r="E33" s="20"/>
      <c r="F33" s="21"/>
      <c r="G33" s="22"/>
      <c r="H33" s="23"/>
      <c r="I33" s="10"/>
      <c r="J33" s="23"/>
      <c r="K33" s="10"/>
      <c r="L33" s="10"/>
      <c r="M33" s="10"/>
      <c r="N33" s="10"/>
      <c r="O33" s="10"/>
      <c r="P33" s="37"/>
    </row>
    <row r="34" ht="14.25"/>
    <row r="35" spans="3:16"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3"/>
    </row>
    <row r="36" ht="27" spans="3:16">
      <c r="C36" s="8"/>
      <c r="D36" s="4"/>
      <c r="E36" s="24" t="s">
        <v>395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35"/>
    </row>
    <row r="37" spans="3:16">
      <c r="C37" s="8"/>
      <c r="D37" s="4"/>
      <c r="E37" s="16"/>
      <c r="F37" s="4"/>
      <c r="G37" s="4"/>
      <c r="H37" s="4"/>
      <c r="I37" s="4"/>
      <c r="J37" s="4"/>
      <c r="K37" s="4"/>
      <c r="L37" s="4"/>
      <c r="M37" s="4"/>
      <c r="N37" s="4"/>
      <c r="O37" s="4"/>
      <c r="P37" s="35"/>
    </row>
    <row r="38" spans="3:16">
      <c r="C38" s="3" t="s">
        <v>357</v>
      </c>
      <c r="D38" s="4"/>
      <c r="E38" s="5" t="s">
        <v>358</v>
      </c>
      <c r="F38" s="5" t="s">
        <v>25</v>
      </c>
      <c r="G38" s="6" t="s">
        <v>277</v>
      </c>
      <c r="H38" s="6" t="s">
        <v>26</v>
      </c>
      <c r="I38" s="6" t="s">
        <v>359</v>
      </c>
      <c r="J38" s="11" t="s">
        <v>360</v>
      </c>
      <c r="K38" s="6" t="s">
        <v>361</v>
      </c>
      <c r="L38" s="15" t="s">
        <v>329</v>
      </c>
      <c r="M38" s="4"/>
      <c r="N38" s="4"/>
      <c r="O38" s="4"/>
      <c r="P38" s="35"/>
    </row>
    <row r="39" spans="3:16">
      <c r="C39" s="3">
        <v>3500</v>
      </c>
      <c r="D39" s="4"/>
      <c r="E39" s="5" t="s">
        <v>4</v>
      </c>
      <c r="F39" s="6" t="s">
        <v>363</v>
      </c>
      <c r="G39" s="6">
        <v>2400</v>
      </c>
      <c r="H39" s="6">
        <v>882.76</v>
      </c>
      <c r="I39" s="11">
        <f>C39-G39-H39</f>
        <v>217.24</v>
      </c>
      <c r="J39" s="11">
        <v>5400</v>
      </c>
      <c r="K39" s="11">
        <v>0</v>
      </c>
      <c r="L39" s="6">
        <f>SUM(G39:K39)</f>
        <v>8900</v>
      </c>
      <c r="M39" s="4"/>
      <c r="N39" s="4"/>
      <c r="O39" s="4"/>
      <c r="P39" s="35"/>
    </row>
    <row r="40" spans="3:16">
      <c r="C40" s="3">
        <v>4000</v>
      </c>
      <c r="D40" s="4"/>
      <c r="E40" s="5" t="s">
        <v>346</v>
      </c>
      <c r="F40" s="6" t="s">
        <v>364</v>
      </c>
      <c r="G40" s="6">
        <v>2800</v>
      </c>
      <c r="H40" s="6">
        <v>1029.89</v>
      </c>
      <c r="I40" s="11">
        <f>C40-G40-H40</f>
        <v>170.11</v>
      </c>
      <c r="J40" s="11">
        <v>2085</v>
      </c>
      <c r="K40" s="11">
        <v>0</v>
      </c>
      <c r="L40" s="6">
        <f t="shared" ref="L40:L45" si="3">SUM(G40:K40)</f>
        <v>6085</v>
      </c>
      <c r="M40" s="4"/>
      <c r="N40" s="4"/>
      <c r="O40" s="4"/>
      <c r="P40" s="35"/>
    </row>
    <row r="41" spans="3:16">
      <c r="C41" s="3">
        <v>2800</v>
      </c>
      <c r="D41" s="4"/>
      <c r="E41" s="5" t="s">
        <v>351</v>
      </c>
      <c r="F41" s="6" t="s">
        <v>385</v>
      </c>
      <c r="G41" s="6">
        <v>1800</v>
      </c>
      <c r="H41" s="6">
        <v>668.07</v>
      </c>
      <c r="I41" s="11">
        <f t="shared" ref="I41:I42" si="4">C41-G41-H41</f>
        <v>331.93</v>
      </c>
      <c r="J41" s="11">
        <v>800</v>
      </c>
      <c r="K41" s="11">
        <v>0</v>
      </c>
      <c r="L41" s="6">
        <f t="shared" si="3"/>
        <v>3600</v>
      </c>
      <c r="M41" s="4"/>
      <c r="N41" s="4"/>
      <c r="O41" s="4"/>
      <c r="P41" s="35"/>
    </row>
    <row r="42" spans="3:16">
      <c r="C42" s="3">
        <v>2800</v>
      </c>
      <c r="D42" s="4"/>
      <c r="E42" s="5" t="s">
        <v>351</v>
      </c>
      <c r="F42" s="6" t="s">
        <v>387</v>
      </c>
      <c r="G42" s="6">
        <v>1800</v>
      </c>
      <c r="H42" s="6">
        <v>668.07</v>
      </c>
      <c r="I42" s="11">
        <f t="shared" si="4"/>
        <v>331.93</v>
      </c>
      <c r="J42" s="11">
        <v>700</v>
      </c>
      <c r="K42" s="11">
        <v>0</v>
      </c>
      <c r="L42" s="6">
        <f t="shared" si="3"/>
        <v>3500</v>
      </c>
      <c r="M42" s="4"/>
      <c r="N42" s="4"/>
      <c r="O42" s="4"/>
      <c r="P42" s="35"/>
    </row>
    <row r="43" spans="3:16">
      <c r="C43" s="3">
        <v>2800</v>
      </c>
      <c r="D43" s="4"/>
      <c r="E43" s="5" t="s">
        <v>351</v>
      </c>
      <c r="F43" s="6" t="s">
        <v>390</v>
      </c>
      <c r="G43" s="6">
        <v>1800</v>
      </c>
      <c r="H43" s="6">
        <v>669.07</v>
      </c>
      <c r="I43" s="11">
        <f t="shared" ref="I43" si="5">C43-G43-H43</f>
        <v>330.93</v>
      </c>
      <c r="J43" s="11">
        <v>500</v>
      </c>
      <c r="K43" s="11">
        <v>0</v>
      </c>
      <c r="L43" s="6">
        <f t="shared" si="3"/>
        <v>3300</v>
      </c>
      <c r="M43" s="4"/>
      <c r="N43" s="4"/>
      <c r="O43" s="4"/>
      <c r="P43" s="35"/>
    </row>
    <row r="44" spans="3:16">
      <c r="C44" s="3">
        <v>2000</v>
      </c>
      <c r="D44" s="4"/>
      <c r="E44" s="25" t="s">
        <v>355</v>
      </c>
      <c r="F44" s="6" t="s">
        <v>392</v>
      </c>
      <c r="G44" s="6">
        <v>2000</v>
      </c>
      <c r="H44" s="7" t="s">
        <v>367</v>
      </c>
      <c r="I44" s="36"/>
      <c r="J44" s="11">
        <v>1042</v>
      </c>
      <c r="K44" s="11">
        <v>0</v>
      </c>
      <c r="L44" s="6">
        <f t="shared" si="3"/>
        <v>3042</v>
      </c>
      <c r="M44" s="4"/>
      <c r="N44" s="4"/>
      <c r="O44" s="4"/>
      <c r="P44" s="35"/>
    </row>
    <row r="45" spans="3:16">
      <c r="C45" s="3">
        <v>2000</v>
      </c>
      <c r="D45" s="4"/>
      <c r="E45" s="25" t="s">
        <v>355</v>
      </c>
      <c r="F45" s="6" t="s">
        <v>394</v>
      </c>
      <c r="G45" s="6">
        <v>2000</v>
      </c>
      <c r="H45" s="7" t="s">
        <v>367</v>
      </c>
      <c r="I45" s="36"/>
      <c r="J45" s="11">
        <v>1042</v>
      </c>
      <c r="K45" s="11">
        <v>0</v>
      </c>
      <c r="L45" s="6">
        <f t="shared" si="3"/>
        <v>3042</v>
      </c>
      <c r="M45" s="4"/>
      <c r="N45" s="4"/>
      <c r="O45" s="4"/>
      <c r="P45" s="35"/>
    </row>
    <row r="46" spans="3:16"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35"/>
    </row>
    <row r="47" ht="14.25" spans="3:16">
      <c r="C47" s="9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37"/>
    </row>
    <row r="48" ht="14.25"/>
    <row r="49" spans="3:16"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33"/>
    </row>
    <row r="50" spans="3:16">
      <c r="C50" s="8"/>
      <c r="D50" s="4"/>
      <c r="E50" s="26" t="s">
        <v>396</v>
      </c>
      <c r="F50" s="4"/>
      <c r="G50" s="4"/>
      <c r="H50" s="4"/>
      <c r="I50" s="4"/>
      <c r="J50" s="4"/>
      <c r="K50" s="26" t="s">
        <v>361</v>
      </c>
      <c r="L50" s="4"/>
      <c r="M50" s="4"/>
      <c r="N50" s="4"/>
      <c r="O50" s="4"/>
      <c r="P50" s="35"/>
    </row>
    <row r="51" spans="3:16"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35"/>
    </row>
    <row r="52" spans="3:16">
      <c r="C52" s="8"/>
      <c r="D52" s="4"/>
      <c r="E52" s="11" t="s">
        <v>277</v>
      </c>
      <c r="F52" s="11" t="s">
        <v>397</v>
      </c>
      <c r="G52" s="11" t="s">
        <v>398</v>
      </c>
      <c r="H52" s="27" t="s">
        <v>399</v>
      </c>
      <c r="I52" s="4"/>
      <c r="J52" s="27" t="s">
        <v>358</v>
      </c>
      <c r="K52" s="39" t="s">
        <v>400</v>
      </c>
      <c r="L52" s="40"/>
      <c r="M52" s="40"/>
      <c r="N52" s="41"/>
      <c r="O52" s="6" t="s">
        <v>361</v>
      </c>
      <c r="P52" s="35"/>
    </row>
    <row r="53" spans="3:16">
      <c r="C53" s="8"/>
      <c r="D53" s="4"/>
      <c r="E53" s="28">
        <v>1800</v>
      </c>
      <c r="F53" s="29">
        <f>E53/21.75*2</f>
        <v>165.51724137931</v>
      </c>
      <c r="G53" s="29">
        <f>F53*4</f>
        <v>662.068965517241</v>
      </c>
      <c r="H53" s="30">
        <f>E53+G53</f>
        <v>2462.06896551724</v>
      </c>
      <c r="I53" s="4"/>
      <c r="J53" s="42" t="s">
        <v>4</v>
      </c>
      <c r="K53" s="39" t="s">
        <v>401</v>
      </c>
      <c r="L53" s="43"/>
      <c r="M53" s="43"/>
      <c r="N53" s="44"/>
      <c r="O53" s="6" t="s">
        <v>402</v>
      </c>
      <c r="P53" s="35"/>
    </row>
    <row r="54" spans="3:16">
      <c r="C54" s="8"/>
      <c r="D54" s="4"/>
      <c r="E54" s="28">
        <v>1900</v>
      </c>
      <c r="F54" s="29">
        <f>E54/21.75*2</f>
        <v>174.712643678161</v>
      </c>
      <c r="G54" s="29">
        <f>F54*4</f>
        <v>698.850574712644</v>
      </c>
      <c r="H54" s="30">
        <f t="shared" ref="H54:H66" si="6">E54+G54</f>
        <v>2598.85057471264</v>
      </c>
      <c r="I54" s="4"/>
      <c r="J54" s="45"/>
      <c r="K54" s="39" t="s">
        <v>403</v>
      </c>
      <c r="L54" s="43"/>
      <c r="M54" s="43"/>
      <c r="N54" s="44"/>
      <c r="O54" s="6" t="s">
        <v>404</v>
      </c>
      <c r="P54" s="35"/>
    </row>
    <row r="55" spans="3:16">
      <c r="C55" s="8"/>
      <c r="D55" s="4"/>
      <c r="E55" s="11">
        <v>2000</v>
      </c>
      <c r="F55" s="31">
        <f t="shared" ref="F55:F80" si="7">E55/21.75*2</f>
        <v>183.908045977011</v>
      </c>
      <c r="G55" s="31">
        <f t="shared" ref="G55:G80" si="8">F55*4</f>
        <v>735.632183908046</v>
      </c>
      <c r="H55" s="32">
        <f t="shared" si="6"/>
        <v>2735.63218390805</v>
      </c>
      <c r="I55" s="4"/>
      <c r="J55" s="45"/>
      <c r="K55" s="39" t="s">
        <v>405</v>
      </c>
      <c r="L55" s="43"/>
      <c r="M55" s="43"/>
      <c r="N55" s="44"/>
      <c r="O55" s="6" t="s">
        <v>402</v>
      </c>
      <c r="P55" s="35"/>
    </row>
    <row r="56" spans="3:16">
      <c r="C56" s="8"/>
      <c r="D56" s="4"/>
      <c r="E56" s="11">
        <v>2100</v>
      </c>
      <c r="F56" s="31">
        <f t="shared" si="7"/>
        <v>193.103448275862</v>
      </c>
      <c r="G56" s="31">
        <f t="shared" si="8"/>
        <v>772.413793103448</v>
      </c>
      <c r="H56" s="32">
        <f t="shared" si="6"/>
        <v>2872.41379310345</v>
      </c>
      <c r="I56" s="4"/>
      <c r="J56" s="46"/>
      <c r="K56" s="39" t="s">
        <v>406</v>
      </c>
      <c r="L56" s="43"/>
      <c r="M56" s="43"/>
      <c r="N56" s="44"/>
      <c r="O56" s="6" t="s">
        <v>407</v>
      </c>
      <c r="P56" s="35"/>
    </row>
    <row r="57" spans="3:16">
      <c r="C57" s="8"/>
      <c r="D57" s="4"/>
      <c r="E57" s="11">
        <v>2200</v>
      </c>
      <c r="F57" s="31">
        <f t="shared" si="7"/>
        <v>202.298850574713</v>
      </c>
      <c r="G57" s="31">
        <f t="shared" si="8"/>
        <v>809.195402298851</v>
      </c>
      <c r="H57" s="32">
        <f t="shared" si="6"/>
        <v>3009.19540229885</v>
      </c>
      <c r="I57" s="4"/>
      <c r="J57" s="42" t="s">
        <v>346</v>
      </c>
      <c r="K57" s="39" t="s">
        <v>408</v>
      </c>
      <c r="L57" s="43"/>
      <c r="M57" s="43"/>
      <c r="N57" s="44"/>
      <c r="O57" s="6" t="s">
        <v>409</v>
      </c>
      <c r="P57" s="35"/>
    </row>
    <row r="58" spans="3:16">
      <c r="C58" s="8"/>
      <c r="D58" s="4"/>
      <c r="E58" s="11">
        <v>2300</v>
      </c>
      <c r="F58" s="31">
        <f t="shared" si="7"/>
        <v>211.494252873563</v>
      </c>
      <c r="G58" s="31">
        <f t="shared" si="8"/>
        <v>845.977011494253</v>
      </c>
      <c r="H58" s="32">
        <f t="shared" si="6"/>
        <v>3145.97701149425</v>
      </c>
      <c r="I58" s="4"/>
      <c r="J58" s="45"/>
      <c r="K58" s="39" t="s">
        <v>410</v>
      </c>
      <c r="L58" s="43"/>
      <c r="M58" s="43"/>
      <c r="N58" s="44"/>
      <c r="O58" s="6" t="s">
        <v>411</v>
      </c>
      <c r="P58" s="35"/>
    </row>
    <row r="59" spans="3:16">
      <c r="C59" s="8"/>
      <c r="D59" s="4"/>
      <c r="E59" s="28">
        <v>2400</v>
      </c>
      <c r="F59" s="29">
        <f t="shared" si="7"/>
        <v>220.689655172414</v>
      </c>
      <c r="G59" s="29">
        <f t="shared" si="8"/>
        <v>882.758620689655</v>
      </c>
      <c r="H59" s="30">
        <f t="shared" si="6"/>
        <v>3282.75862068965</v>
      </c>
      <c r="I59" s="4"/>
      <c r="J59" s="45"/>
      <c r="K59" s="39" t="s">
        <v>406</v>
      </c>
      <c r="L59" s="43"/>
      <c r="M59" s="43"/>
      <c r="N59" s="44"/>
      <c r="O59" s="6" t="s">
        <v>407</v>
      </c>
      <c r="P59" s="35"/>
    </row>
    <row r="60" spans="3:16">
      <c r="C60" s="8"/>
      <c r="D60" s="4"/>
      <c r="E60" s="28">
        <v>2500</v>
      </c>
      <c r="F60" s="29">
        <f t="shared" si="7"/>
        <v>229.885057471264</v>
      </c>
      <c r="G60" s="29">
        <f t="shared" si="8"/>
        <v>919.540229885057</v>
      </c>
      <c r="H60" s="30">
        <f t="shared" si="6"/>
        <v>3419.54022988506</v>
      </c>
      <c r="I60" s="4"/>
      <c r="J60" s="42" t="s">
        <v>351</v>
      </c>
      <c r="K60" s="39" t="s">
        <v>412</v>
      </c>
      <c r="L60" s="43"/>
      <c r="M60" s="43"/>
      <c r="N60" s="44"/>
      <c r="O60" s="6" t="s">
        <v>402</v>
      </c>
      <c r="P60" s="35"/>
    </row>
    <row r="61" spans="3:16">
      <c r="C61" s="8"/>
      <c r="D61" s="4"/>
      <c r="E61" s="11">
        <v>2600</v>
      </c>
      <c r="F61" s="31">
        <f t="shared" si="7"/>
        <v>239.080459770115</v>
      </c>
      <c r="G61" s="31">
        <f t="shared" si="8"/>
        <v>956.32183908046</v>
      </c>
      <c r="H61" s="32">
        <f t="shared" si="6"/>
        <v>3556.32183908046</v>
      </c>
      <c r="I61" s="4"/>
      <c r="J61" s="45"/>
      <c r="K61" s="39" t="s">
        <v>413</v>
      </c>
      <c r="L61" s="43"/>
      <c r="M61" s="43"/>
      <c r="N61" s="44"/>
      <c r="O61" s="6" t="s">
        <v>402</v>
      </c>
      <c r="P61" s="35"/>
    </row>
    <row r="62" spans="3:16">
      <c r="C62" s="8"/>
      <c r="D62" s="4"/>
      <c r="E62" s="11">
        <v>2700</v>
      </c>
      <c r="F62" s="31">
        <f t="shared" si="7"/>
        <v>248.275862068966</v>
      </c>
      <c r="G62" s="31">
        <f t="shared" si="8"/>
        <v>993.103448275862</v>
      </c>
      <c r="H62" s="32">
        <f t="shared" si="6"/>
        <v>3693.10344827586</v>
      </c>
      <c r="I62" s="4"/>
      <c r="J62" s="45"/>
      <c r="K62" s="39" t="s">
        <v>406</v>
      </c>
      <c r="L62" s="43"/>
      <c r="M62" s="43"/>
      <c r="N62" s="44"/>
      <c r="O62" s="6" t="s">
        <v>407</v>
      </c>
      <c r="P62" s="35"/>
    </row>
    <row r="63" spans="3:16">
      <c r="C63" s="8"/>
      <c r="D63" s="4"/>
      <c r="E63" s="28">
        <v>2800</v>
      </c>
      <c r="F63" s="29">
        <f t="shared" si="7"/>
        <v>257.471264367816</v>
      </c>
      <c r="G63" s="29">
        <f t="shared" si="8"/>
        <v>1029.88505747126</v>
      </c>
      <c r="H63" s="30">
        <f t="shared" si="6"/>
        <v>3829.88505747126</v>
      </c>
      <c r="I63" s="4"/>
      <c r="J63" s="42" t="s">
        <v>355</v>
      </c>
      <c r="K63" s="39" t="s">
        <v>414</v>
      </c>
      <c r="L63" s="43"/>
      <c r="M63" s="43"/>
      <c r="N63" s="44"/>
      <c r="O63" s="6" t="s">
        <v>415</v>
      </c>
      <c r="P63" s="35"/>
    </row>
    <row r="64" spans="3:16">
      <c r="C64" s="8"/>
      <c r="D64" s="4"/>
      <c r="E64" s="28">
        <v>2900</v>
      </c>
      <c r="F64" s="29">
        <f t="shared" si="7"/>
        <v>266.666666666667</v>
      </c>
      <c r="G64" s="29">
        <f t="shared" si="8"/>
        <v>1066.66666666667</v>
      </c>
      <c r="H64" s="30">
        <f t="shared" si="6"/>
        <v>3966.66666666667</v>
      </c>
      <c r="I64" s="4"/>
      <c r="J64" s="45"/>
      <c r="K64" s="39" t="s">
        <v>416</v>
      </c>
      <c r="L64" s="43"/>
      <c r="M64" s="43"/>
      <c r="N64" s="44"/>
      <c r="O64" s="6" t="s">
        <v>415</v>
      </c>
      <c r="P64" s="35"/>
    </row>
    <row r="65" spans="3:16">
      <c r="C65" s="8"/>
      <c r="D65" s="4"/>
      <c r="E65" s="47">
        <v>3000</v>
      </c>
      <c r="F65" s="48">
        <f t="shared" si="7"/>
        <v>275.862068965517</v>
      </c>
      <c r="G65" s="48">
        <f t="shared" si="8"/>
        <v>1103.44827586207</v>
      </c>
      <c r="H65" s="49">
        <f t="shared" si="6"/>
        <v>4103.44827586207</v>
      </c>
      <c r="I65" s="4"/>
      <c r="J65" s="46"/>
      <c r="K65" s="39" t="s">
        <v>406</v>
      </c>
      <c r="L65" s="43"/>
      <c r="M65" s="43"/>
      <c r="N65" s="44"/>
      <c r="O65" s="6" t="s">
        <v>407</v>
      </c>
      <c r="P65" s="35"/>
    </row>
    <row r="66" spans="3:16">
      <c r="C66" s="8"/>
      <c r="D66" s="4"/>
      <c r="E66" s="11">
        <v>3100</v>
      </c>
      <c r="F66" s="31">
        <f t="shared" si="7"/>
        <v>285.057471264368</v>
      </c>
      <c r="G66" s="31">
        <f t="shared" si="8"/>
        <v>1140.22988505747</v>
      </c>
      <c r="H66" s="32">
        <f t="shared" si="6"/>
        <v>4240.22988505747</v>
      </c>
      <c r="I66" s="4"/>
      <c r="J66" s="4"/>
      <c r="K66" s="4"/>
      <c r="L66" s="4"/>
      <c r="M66" s="4"/>
      <c r="N66" s="4"/>
      <c r="O66" s="4"/>
      <c r="P66" s="35"/>
    </row>
    <row r="67" spans="3:16">
      <c r="C67" s="8"/>
      <c r="D67" s="4"/>
      <c r="E67" s="11">
        <v>3200</v>
      </c>
      <c r="F67" s="31">
        <f t="shared" si="7"/>
        <v>294.252873563218</v>
      </c>
      <c r="G67" s="31">
        <f t="shared" si="8"/>
        <v>1177.01149425287</v>
      </c>
      <c r="H67" s="32">
        <f t="shared" ref="H67:H80" si="9">E67+G67</f>
        <v>4377.01149425287</v>
      </c>
      <c r="I67" s="4"/>
      <c r="J67" s="4"/>
      <c r="K67" s="4"/>
      <c r="L67" s="4"/>
      <c r="M67" s="4"/>
      <c r="N67" s="4"/>
      <c r="O67" s="4"/>
      <c r="P67" s="35"/>
    </row>
    <row r="68" spans="3:16">
      <c r="C68" s="8"/>
      <c r="D68" s="4"/>
      <c r="E68" s="11">
        <v>3300</v>
      </c>
      <c r="F68" s="31">
        <f t="shared" si="7"/>
        <v>303.448275862069</v>
      </c>
      <c r="G68" s="31">
        <f t="shared" si="8"/>
        <v>1213.79310344828</v>
      </c>
      <c r="H68" s="32">
        <f t="shared" si="9"/>
        <v>4513.79310344828</v>
      </c>
      <c r="I68" s="4"/>
      <c r="J68" s="4"/>
      <c r="K68" s="4"/>
      <c r="L68" s="4"/>
      <c r="M68" s="4"/>
      <c r="N68" s="4"/>
      <c r="O68" s="4"/>
      <c r="P68" s="35"/>
    </row>
    <row r="69" spans="3:16">
      <c r="C69" s="8"/>
      <c r="D69" s="4"/>
      <c r="E69" s="11">
        <v>3400</v>
      </c>
      <c r="F69" s="31">
        <f t="shared" si="7"/>
        <v>312.64367816092</v>
      </c>
      <c r="G69" s="31">
        <f t="shared" si="8"/>
        <v>1250.57471264368</v>
      </c>
      <c r="H69" s="32">
        <f t="shared" si="9"/>
        <v>4650.57471264368</v>
      </c>
      <c r="I69" s="4"/>
      <c r="J69" s="4"/>
      <c r="K69" s="4"/>
      <c r="L69" s="4"/>
      <c r="M69" s="4"/>
      <c r="N69" s="4"/>
      <c r="O69" s="4"/>
      <c r="P69" s="35"/>
    </row>
    <row r="70" spans="3:16">
      <c r="C70" s="8"/>
      <c r="D70" s="4"/>
      <c r="E70" s="28">
        <v>3500</v>
      </c>
      <c r="F70" s="29">
        <f t="shared" si="7"/>
        <v>321.83908045977</v>
      </c>
      <c r="G70" s="29">
        <f t="shared" si="8"/>
        <v>1287.35632183908</v>
      </c>
      <c r="H70" s="30">
        <f t="shared" si="9"/>
        <v>4787.35632183908</v>
      </c>
      <c r="I70" s="4"/>
      <c r="J70" s="4"/>
      <c r="K70" s="4"/>
      <c r="L70" s="4"/>
      <c r="M70" s="4"/>
      <c r="N70" s="4"/>
      <c r="O70" s="4"/>
      <c r="P70" s="35"/>
    </row>
    <row r="71" spans="3:16">
      <c r="C71" s="8"/>
      <c r="D71" s="4"/>
      <c r="E71" s="28">
        <v>3600</v>
      </c>
      <c r="F71" s="29">
        <f t="shared" si="7"/>
        <v>331.034482758621</v>
      </c>
      <c r="G71" s="29">
        <f t="shared" si="8"/>
        <v>1324.13793103448</v>
      </c>
      <c r="H71" s="30">
        <f t="shared" si="9"/>
        <v>4924.13793103448</v>
      </c>
      <c r="I71" s="4"/>
      <c r="J71" s="4"/>
      <c r="K71" s="4"/>
      <c r="L71" s="4"/>
      <c r="M71" s="4"/>
      <c r="N71" s="4"/>
      <c r="O71" s="4"/>
      <c r="P71" s="35"/>
    </row>
    <row r="72" spans="3:16">
      <c r="C72" s="8"/>
      <c r="D72" s="4"/>
      <c r="E72" s="47">
        <v>3700</v>
      </c>
      <c r="F72" s="48">
        <f t="shared" si="7"/>
        <v>340.229885057471</v>
      </c>
      <c r="G72" s="48">
        <f t="shared" si="8"/>
        <v>1360.91954022989</v>
      </c>
      <c r="H72" s="49">
        <f t="shared" si="9"/>
        <v>5060.91954022988</v>
      </c>
      <c r="I72" s="4"/>
      <c r="J72" s="4"/>
      <c r="K72" s="4"/>
      <c r="L72" s="4"/>
      <c r="M72" s="4"/>
      <c r="N72" s="4"/>
      <c r="O72" s="4"/>
      <c r="P72" s="35"/>
    </row>
    <row r="73" spans="3:16">
      <c r="C73" s="8"/>
      <c r="D73" s="4"/>
      <c r="E73" s="11">
        <v>3800</v>
      </c>
      <c r="F73" s="31">
        <f t="shared" si="7"/>
        <v>349.425287356322</v>
      </c>
      <c r="G73" s="31">
        <f t="shared" si="8"/>
        <v>1397.70114942529</v>
      </c>
      <c r="H73" s="32">
        <f t="shared" si="9"/>
        <v>5197.70114942529</v>
      </c>
      <c r="I73" s="4"/>
      <c r="J73" s="4"/>
      <c r="K73" s="4"/>
      <c r="L73" s="4"/>
      <c r="M73" s="4"/>
      <c r="N73" s="4"/>
      <c r="O73" s="4"/>
      <c r="P73" s="35"/>
    </row>
    <row r="74" spans="3:16">
      <c r="C74" s="8"/>
      <c r="D74" s="4"/>
      <c r="E74" s="11">
        <v>3900</v>
      </c>
      <c r="F74" s="31">
        <f t="shared" si="7"/>
        <v>358.620689655172</v>
      </c>
      <c r="G74" s="31">
        <f t="shared" si="8"/>
        <v>1434.48275862069</v>
      </c>
      <c r="H74" s="32">
        <f t="shared" si="9"/>
        <v>5334.48275862069</v>
      </c>
      <c r="I74" s="4"/>
      <c r="J74" s="4"/>
      <c r="K74" s="4"/>
      <c r="L74" s="4"/>
      <c r="M74" s="4"/>
      <c r="N74" s="4"/>
      <c r="O74" s="4"/>
      <c r="P74" s="35"/>
    </row>
    <row r="75" spans="3:16">
      <c r="C75" s="8"/>
      <c r="D75" s="4"/>
      <c r="E75" s="11">
        <v>4000</v>
      </c>
      <c r="F75" s="31">
        <f t="shared" si="7"/>
        <v>367.816091954023</v>
      </c>
      <c r="G75" s="31">
        <f t="shared" si="8"/>
        <v>1471.26436781609</v>
      </c>
      <c r="H75" s="32">
        <f t="shared" si="9"/>
        <v>5471.26436781609</v>
      </c>
      <c r="I75" s="4"/>
      <c r="J75" s="4"/>
      <c r="K75" s="4"/>
      <c r="L75" s="4"/>
      <c r="M75" s="4"/>
      <c r="N75" s="4"/>
      <c r="O75" s="4"/>
      <c r="P75" s="35"/>
    </row>
    <row r="76" spans="3:16">
      <c r="C76" s="8"/>
      <c r="D76" s="4"/>
      <c r="E76" s="11">
        <v>4100</v>
      </c>
      <c r="F76" s="31">
        <f t="shared" si="7"/>
        <v>377.011494252874</v>
      </c>
      <c r="G76" s="31">
        <f t="shared" si="8"/>
        <v>1508.04597701149</v>
      </c>
      <c r="H76" s="32">
        <f t="shared" si="9"/>
        <v>5608.04597701149</v>
      </c>
      <c r="I76" s="4"/>
      <c r="J76" s="4"/>
      <c r="K76" s="4"/>
      <c r="L76" s="4"/>
      <c r="M76" s="4"/>
      <c r="N76" s="4"/>
      <c r="O76" s="4"/>
      <c r="P76" s="35"/>
    </row>
    <row r="77" spans="3:16">
      <c r="C77" s="8"/>
      <c r="D77" s="4"/>
      <c r="E77" s="28">
        <v>4200</v>
      </c>
      <c r="F77" s="29">
        <f t="shared" si="7"/>
        <v>386.206896551724</v>
      </c>
      <c r="G77" s="29">
        <f t="shared" si="8"/>
        <v>1544.8275862069</v>
      </c>
      <c r="H77" s="30">
        <f t="shared" si="9"/>
        <v>5744.8275862069</v>
      </c>
      <c r="I77" s="4"/>
      <c r="J77" s="4"/>
      <c r="K77" s="4"/>
      <c r="L77" s="4"/>
      <c r="M77" s="4"/>
      <c r="N77" s="4"/>
      <c r="O77" s="4"/>
      <c r="P77" s="35"/>
    </row>
    <row r="78" spans="3:16">
      <c r="C78" s="8"/>
      <c r="D78" s="4"/>
      <c r="E78" s="28">
        <v>4300</v>
      </c>
      <c r="F78" s="29">
        <f t="shared" si="7"/>
        <v>395.402298850575</v>
      </c>
      <c r="G78" s="29">
        <f t="shared" si="8"/>
        <v>1581.6091954023</v>
      </c>
      <c r="H78" s="30">
        <f t="shared" si="9"/>
        <v>5881.6091954023</v>
      </c>
      <c r="I78" s="4"/>
      <c r="J78" s="4"/>
      <c r="K78" s="4"/>
      <c r="L78" s="4"/>
      <c r="M78" s="4"/>
      <c r="N78" s="4"/>
      <c r="O78" s="4"/>
      <c r="P78" s="35"/>
    </row>
    <row r="79" spans="3:16">
      <c r="C79" s="8"/>
      <c r="D79" s="4"/>
      <c r="E79" s="11">
        <v>4400</v>
      </c>
      <c r="F79" s="31">
        <f t="shared" si="7"/>
        <v>404.597701149425</v>
      </c>
      <c r="G79" s="31">
        <f t="shared" si="8"/>
        <v>1618.3908045977</v>
      </c>
      <c r="H79" s="32">
        <f t="shared" si="9"/>
        <v>6018.3908045977</v>
      </c>
      <c r="I79" s="4"/>
      <c r="J79" s="4"/>
      <c r="K79" s="4"/>
      <c r="L79" s="4"/>
      <c r="M79" s="4"/>
      <c r="N79" s="4"/>
      <c r="O79" s="4"/>
      <c r="P79" s="35"/>
    </row>
    <row r="80" spans="3:16">
      <c r="C80" s="8"/>
      <c r="D80" s="4"/>
      <c r="E80" s="11">
        <v>4500</v>
      </c>
      <c r="F80" s="31">
        <f t="shared" si="7"/>
        <v>413.793103448276</v>
      </c>
      <c r="G80" s="31">
        <f t="shared" si="8"/>
        <v>1655.1724137931</v>
      </c>
      <c r="H80" s="32">
        <f t="shared" si="9"/>
        <v>6155.1724137931</v>
      </c>
      <c r="I80" s="4"/>
      <c r="J80" s="4"/>
      <c r="K80" s="4"/>
      <c r="L80" s="4"/>
      <c r="M80" s="4"/>
      <c r="N80" s="4"/>
      <c r="O80" s="4"/>
      <c r="P80" s="35"/>
    </row>
    <row r="81" spans="3:16">
      <c r="C81" s="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35"/>
    </row>
    <row r="82" ht="14.25" spans="3:16">
      <c r="C82" s="9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37"/>
    </row>
  </sheetData>
  <mergeCells count="5">
    <mergeCell ref="H9:I9"/>
    <mergeCell ref="H44:I44"/>
    <mergeCell ref="H45:I45"/>
    <mergeCell ref="F30:F31"/>
    <mergeCell ref="J63:J6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运营</vt:lpstr>
      <vt:lpstr>客服薪酬-金银铜制度</vt:lpstr>
      <vt:lpstr>美工薪酬</vt:lpstr>
      <vt:lpstr>仓库薪酬</vt:lpstr>
      <vt:lpstr>写出你的最终选择方案</vt:lpstr>
      <vt:lpstr>工资单制作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Amy（何会霞）</cp:lastModifiedBy>
  <dcterms:created xsi:type="dcterms:W3CDTF">2006-09-16T00:00:00Z</dcterms:created>
  <dcterms:modified xsi:type="dcterms:W3CDTF">2024-01-27T06:39:50Z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50F94D40457748F1945A0C624A48E07C_12</vt:lpwstr>
  </property>
  <property fmtid="{D5CDD505-2E9C-101B-9397-08002B2CF9AE}" pid="3" name="KSOProductBuildVer">
    <vt:lpwstr>2052-12.1.0.16120</vt:lpwstr>
  </property>
</Properties>
</file>